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codeName="{51196F13-6AD0-C1B8-E2B4-A1F9AE17003E}"/>
  <workbookPr showInkAnnotation="0" updateLinks="always" codeName="ThisWorkbook" defaultThemeVersion="124226"/>
  <mc:AlternateContent xmlns:mc="http://schemas.openxmlformats.org/markup-compatibility/2006">
    <mc:Choice Requires="x15">
      <x15ac:absPath xmlns:x15ac="http://schemas.microsoft.com/office/spreadsheetml/2010/11/ac" url="P:\BMRR\Reclaim\SRCE\SRCE Cost Update 2021\2021 Cost Data File\"/>
    </mc:Choice>
  </mc:AlternateContent>
  <xr:revisionPtr revIDLastSave="0" documentId="13_ncr:1_{11336E63-C608-488C-8E72-88F1F965AE5E}" xr6:coauthVersionLast="47" xr6:coauthVersionMax="47" xr10:uidLastSave="{00000000-0000-0000-0000-000000000000}"/>
  <workbookProtection workbookPassword="CA7A" lockStructure="1"/>
  <bookViews>
    <workbookView xWindow="-120" yWindow="-120" windowWidth="29040" windowHeight="15840" tabRatio="660" xr2:uid="{00000000-000D-0000-FFFF-FFFF00000000}"/>
  </bookViews>
  <sheets>
    <sheet name="Source Data" sheetId="6" r:id="rId1"/>
    <sheet name="Equipment Costs" sheetId="2" r:id="rId2"/>
    <sheet name="Labor Rates" sheetId="7" r:id="rId3"/>
    <sheet name="Reclamation Material Costs" sheetId="10" r:id="rId4"/>
    <sheet name="Misc. Unit Costs" sheetId="5" r:id="rId5"/>
    <sheet name="Indirect Costs" sheetId="11" r:id="rId6"/>
  </sheets>
  <externalReferences>
    <externalReference r:id="rId7"/>
  </externalReferences>
  <definedNames>
    <definedName name="_Fill" hidden="1">#REF!</definedName>
    <definedName name="_LockEquipGET">'Equipment Costs'!$B$224:$P$230,'Equipment Costs'!$B$232:$P$235,'Equipment Costs'!$B$237:$P$240,'Equipment Costs'!$B$242:$P$248,'Equipment Costs'!$B$250:$P$251,'Equipment Costs'!$B$253:$P$263,'Equipment Costs'!$B$265:$P$269,'Equipment Costs'!$B$271:$P$273,'Equipment Costs'!$B$275:$P$277,'Equipment Costs'!$B$279:$P$281,'Equipment Costs'!$B$283:$P$284,'Equipment Costs'!$B$305:$P$319,'Equipment Costs'!$B$321:$P$321</definedName>
    <definedName name="_LockEquipHours">'Equipment Costs'!$B$7:$P$7</definedName>
    <definedName name="_LockEquipPM">'Equipment Costs'!$B$121:$P$127,'Equipment Costs'!$B$129:$P$132,'Equipment Costs'!$B$134:$P$137,'Equipment Costs'!$B$139:$P$145,'Equipment Costs'!$B$147:$P$148,'Equipment Costs'!$B$150:$P$160,'Equipment Costs'!$B$162:$P$166,'Equipment Costs'!$B$180:$P$200,'Equipment Costs'!$B$202:$P$216,'Equipment Costs'!$B$218:$P$218</definedName>
    <definedName name="_LockEquipRental">'Equipment Costs'!$B$13:$P$19,'Equipment Costs'!$B$21:$P$24,'Equipment Costs'!$B$26:$P$29,'Equipment Costs'!$B$31:$P$37,'Equipment Costs'!$B$39:$P$40,'Equipment Costs'!$B$42:$P$52,'Equipment Costs'!$B$54:$P$58,'Equipment Costs'!$B$60:$P$62,'Equipment Costs'!$B$64:$P$66,'Equipment Costs'!$B$68:$P$70,'Equipment Costs'!$B$72:$P$92,'Equipment Costs'!$B$94:$P$108,'Equipment Costs'!$B$111:$P$111,'Equipment Costs'!$B$113:$P$114</definedName>
    <definedName name="_LockEquipTires">'Equipment Costs'!$B$335:$P$338,'Equipment Costs'!$B$340:$P$343,'Equipment Costs'!$B$353:$P$354,'Equipment Costs'!$B$356:$P$366,'Equipment Costs'!$B$386:$P$387,'Equipment Costs'!$B$392:$P$394,'Equipment Costs'!$B$397:$P$398,'Equipment Costs'!$B$403:$P$406,'Equipment Costs'!$B$408:$P$422,'Equipment Costs'!$B$424:$P$427</definedName>
    <definedName name="_LockIndirects">'Indirect Costs'!$A$10:$F$10,'Indirect Costs'!$B$11:$F$11,'Indirect Costs'!$A$13:$F$13,'Indirect Costs'!$B$14:$F$14,'Indirect Costs'!$A$15:$B$17,'Indirect Costs'!$A$19:$F$19,'Indirect Costs'!$B$20:$F$20,'Indirect Costs'!$A$21:$D$21,'Indirect Costs'!$A$24:$A$36</definedName>
    <definedName name="_LockLaborIndirects">'Labor Rates'!$A$190:$A$192,'Labor Rates'!$C$187:$C$192,'Labor Rates'!$E$187:$E$192,'Labor Rates'!$G$187:$G$192,'Labor Rates'!$I$187:$I$192,'Labor Rates'!$K$187:$K$192,'Labor Rates'!$M$187:$M$192,'Labor Rates'!$O$187:$O$192,'Labor Rates'!$Q$187:$Q$192,'Labor Rates'!$S$187:$S$192,'Labor Rates'!$U$187:$U$192,'Labor Rates'!$W$187:$W$192,'Labor Rates'!$Y$187:$Y$192,'Labor Rates'!$AA$187:$AA$192,'Labor Rates'!$AC$187:$AC$192,'Labor Rates'!$AE$187:$AE$192</definedName>
    <definedName name="_LockLaborLaborers">'Labor Rates'!$B$138:$AE$143,'Labor Rates'!$C$145:$C$146,'Labor Rates'!$E$145:$E$146,'Labor Rates'!$G$145:$G$146,'Labor Rates'!$I$145:$I$146,'Labor Rates'!$K$145:$K$146,'Labor Rates'!$M$145:$M$146,'Labor Rates'!$O$145:$O$146,'Labor Rates'!$Q$145:$Q$146,'Labor Rates'!$S$145:$S$146,'Labor Rates'!$U$145:$U$146,'Labor Rates'!$W$145:$W$146,'Labor Rates'!$Y$145:$Y$146,'Labor Rates'!$AA$145:$AA$146,'Labor Rates'!$AC$145:$AC$146,'Labor Rates'!$AE$145:$AE$146</definedName>
    <definedName name="_LockLaborOperators">'Labor Rates'!$B$12:$AE$18,'Labor Rates'!$B$20:$AE$23,'Labor Rates'!$B$25:$AE$28,'Labor Rates'!$B$30:$AE$36,'Labor Rates'!$B$38:$AE$39,'Labor Rates'!$B$41:$AE$51,'Labor Rates'!$B$53:$AE$57,'Labor Rates'!$B$71:$AE$76,'Labor Rates'!$B$80:$AE$83,'Labor Rates'!$B$85:$AE$85,'Labor Rates'!$B$88:$AE$91,'Labor Rates'!$B$95:$AE$101,'Labor Rates'!$B$105:$AE$106,'Labor Rates'!$C$93,'Labor Rates'!$E$93,'Labor Rates'!$G$93,'Labor Rates'!$I$93,'Labor Rates'!$K$93,'Labor Rates'!$M$93,'Labor Rates'!$O$93,'Labor Rates'!$Q$93,'Labor Rates'!$S$93,'Labor Rates'!$U$93,'Labor Rates'!$W$93,'Labor Rates'!$Y$93</definedName>
    <definedName name="_LockLaborProjectManagement">'Labor Rates'!$A$166:$A$172,'Labor Rates'!$C$161:$C$172,'Labor Rates'!$E$161:$E$172,'Labor Rates'!$G$161:$G$172,'Labor Rates'!$I$161:$I$172,'Labor Rates'!$K$161:$K$172,'Labor Rates'!$M$161:$M$172,'Labor Rates'!$O$161:$O$172,'Labor Rates'!$Q$161:$Q$172,'Labor Rates'!$S$161:$S$172,'Labor Rates'!$U$161:$U$172,'Labor Rates'!$W$161:$W$172,'Labor Rates'!$Y$161:$Y$172,'Labor Rates'!$AA$161:$AA$172,'Labor Rates'!$AC$161:$AC$172,'Labor Rates'!$AE$161:$AE$172</definedName>
    <definedName name="_LockLaborTruckDrivers">'Labor Rates'!$B$108:$AE$122,'Labor Rates'!$C$124,'Labor Rates'!$E$124,'Labor Rates'!$G$124,'Labor Rates'!$I$124,'Labor Rates'!$K$124,'Labor Rates'!$M$124,'Labor Rates'!$O$124,'Labor Rates'!$Q$124,'Labor Rates'!$S$124,'Labor Rates'!$U$124,'Labor Rates'!$W$124,'Labor Rates'!$Y$124,'Labor Rates'!$AA$124,'Labor Rates'!$AC$124,'Labor Rates'!$AE$124,'Labor Rates'!$B$126:$AE$132,'Labor Rates'!$B$135:$AE$136</definedName>
    <definedName name="_LockMaterials">'Reclamation Material Costs'!$C$12:$Q$16,'Reclamation Material Costs'!$C$22:$Q$22,'Reclamation Material Costs'!$A$28:$A$30,'Reclamation Material Costs'!$C$25:$Q$33,'Reclamation Material Costs'!$A$40:$A$42,'Reclamation Material Costs'!$C$36:$Q$45,'Reclamation Material Costs'!$A$52:$B$53,'Reclamation Material Costs'!$C$48:$Q$56,'Reclamation Material Costs'!$C$60:$Q$61,'Reclamation Material Costs'!$A$63:$A$77,'Reclamation Material Costs'!$C$63:$Q$80,'Reclamation Material Costs'!$A$87:$B$91,'Reclamation Material Costs'!$C$83:$Q$94</definedName>
    <definedName name="_LockMiscBackhoe">'Misc. Unit Costs'!$D$144,'Misc. Unit Costs'!$F$144,'Misc. Unit Costs'!$H$144,'Misc. Unit Costs'!$J$144,'Misc. Unit Costs'!$L$144,'Misc. Unit Costs'!$N$144,'Misc. Unit Costs'!$P$144,'Misc. Unit Costs'!$R$144,'Misc. Unit Costs'!$T$144,'Misc. Unit Costs'!$V$144,'Misc. Unit Costs'!$X$144,'Misc. Unit Costs'!$Z$144,'Misc. Unit Costs'!$AB$144,'Misc. Unit Costs'!$AD$144,'Misc. Unit Costs'!$AF$144</definedName>
    <definedName name="_LockMiscBuildingDemo">'Misc. Unit Costs'!$D$29:$D$36,'Misc. Unit Costs'!$F$29:$F$36,'Misc. Unit Costs'!$H$29:$H$36,'Misc. Unit Costs'!$J$29:$J$36,'Misc. Unit Costs'!$L$29:$L$36,'Misc. Unit Costs'!$N$29:$N$36,'Misc. Unit Costs'!$P$29:$P$36,'Misc. Unit Costs'!$R$29:$R$36,'Misc. Unit Costs'!$T$29:$T$36,'Misc. Unit Costs'!$V$29:$V$36,'Misc. Unit Costs'!$X$29:$X$36,'Misc. Unit Costs'!$Z$29,'Misc. Unit Costs'!$Z$29:$Z$36,'Misc. Unit Costs'!$AB$29:$AB$36,'Misc. Unit Costs'!$AD$29:$AD$36,'Misc. Unit Costs'!$AF$29:$AF$36</definedName>
    <definedName name="_LockMiscConstrMgmt">'Misc. Unit Costs'!$D$172:$D$173,'Misc. Unit Costs'!$F$172:$F$173,'Misc. Unit Costs'!$H$172:$H$173,'Misc. Unit Costs'!$J$172:$J$173,'Misc. Unit Costs'!$L$172:$L$173,'Misc. Unit Costs'!$N$172:$N$173,'Misc. Unit Costs'!$P$172:$P$173,'Misc. Unit Costs'!$R$172:$R$173,'Misc. Unit Costs'!$T$172:$T$173,'Misc. Unit Costs'!$V$172:$V$173,'Misc. Unit Costs'!$X$172:$X$173,'Misc. Unit Costs'!$Z$172:$Z$173,'Misc. Unit Costs'!$AB$172:$AB$173,'Misc. Unit Costs'!$AD$172:$AD$173,'Misc. Unit Costs'!$AF$172:$AF$173</definedName>
    <definedName name="_LockMiscDrainRock">'Misc. Unit Costs'!$D$140:$D$141,'Misc. Unit Costs'!$F$140:$F$141,'Misc. Unit Costs'!$H$140:$H$141,'Misc. Unit Costs'!$J$140:$J$141,'Misc. Unit Costs'!$L$140:$L$141,'Misc. Unit Costs'!$N$140:$N$141,'Misc. Unit Costs'!$P$140:$P$141,'Misc. Unit Costs'!$R$140:$R$141,'Misc. Unit Costs'!$T$140:$T$141,'Misc. Unit Costs'!$V$140:$V$141,'Misc. Unit Costs'!$X$140:$X$141,'Misc. Unit Costs'!$Z$140:$Z$141,'Misc. Unit Costs'!$AB$140:$AB$141,'Misc. Unit Costs'!$AD$140:$AD$141,'Misc. Unit Costs'!$AF$140:$AF$141</definedName>
    <definedName name="_LockMiscFenceInstall">'Misc. Unit Costs'!$A$106:$A$107,'Misc. Unit Costs'!$C$101:$AF$107</definedName>
    <definedName name="_LockMiscFenceRemoval">'Misc. Unit Costs'!$A$116:$A$117,'Misc. Unit Costs'!$C$111:$C$117,'Misc. Unit Costs'!$E$111:$E$117,'Misc. Unit Costs'!$G$111:$G$117,'Misc. Unit Costs'!$I$111:$I$117,'Misc. Unit Costs'!$K$111:$K$117,'Misc. Unit Costs'!$M$111:$M$117,'Misc. Unit Costs'!$O$111:$O$117,'Misc. Unit Costs'!$Q$111:$Q$117,'Misc. Unit Costs'!$S$111:$S$117,'Misc. Unit Costs'!$U$111:$U$117,'Misc. Unit Costs'!$W$111:$W$117,'Misc. Unit Costs'!$Y$111:$Y$117,'Misc. Unit Costs'!$AA$111:$AA$117,'Misc. Unit Costs'!$AC$111:$AC$117,'Misc. Unit Costs'!$AE$111:$AE$117</definedName>
    <definedName name="_LockMiscHazWasteLiquid">'Misc. Unit Costs'!$C$67:$C$69,'Misc. Unit Costs'!$E$67:$E$69,'Misc. Unit Costs'!$G$67:$G$69,'Misc. Unit Costs'!$I$67:$I$69,'Misc. Unit Costs'!$K$67:$K$69,'Misc. Unit Costs'!$M$67:$M$69,'Misc. Unit Costs'!$O$67:$O$69,'Misc. Unit Costs'!$Q$67:$Q$69,'Misc. Unit Costs'!$S$67,'Misc. Unit Costs'!$S$67:$S$69,'Misc. Unit Costs'!$U$67:$U$69,'Misc. Unit Costs'!$W$67:$W$69,'Misc. Unit Costs'!$Y$67:$Y$69,'Misc. Unit Costs'!$AA$67:$AA$69,'Misc. Unit Costs'!$AC$67,'Misc. Unit Costs'!$AC$67:$AC$69,'Misc. Unit Costs'!$AE$67:$AE$69,'Misc. Unit Costs'!$C$72:$AF$73</definedName>
    <definedName name="_LockMiscHazWasteSolid">'Misc. Unit Costs'!$C$58:$C$61,'Misc. Unit Costs'!$E$58:$E$61,'Misc. Unit Costs'!$G$58:$G$61,'Misc. Unit Costs'!$I$58,'Misc. Unit Costs'!$I$58:$I$61,'Misc. Unit Costs'!$K$58:$K$61,'Misc. Unit Costs'!$M$58,'Misc. Unit Costs'!$M$58:$M$61,'Misc. Unit Costs'!$O$58:$O$61,'Misc. Unit Costs'!$Q$58:$Q$61,'Misc. Unit Costs'!$S$58:$S$61,'Misc. Unit Costs'!$U$58:$U$61,'Misc. Unit Costs'!$W$58:$W$61,'Misc. Unit Costs'!$Y$58:$Y$61,'Misc. Unit Costs'!$AA$58:$AA$61,'Misc. Unit Costs'!$AC$58:$AC$61,'Misc. Unit Costs'!$AE$58:$AE$61,'Misc. Unit Costs'!$C$64:$AF$65</definedName>
    <definedName name="_LockMiscHCS">'Misc. Unit Costs'!$C$75:$C$76,'Misc. Unit Costs'!$E$75,'Misc. Unit Costs'!$E$75:$E$76,'Misc. Unit Costs'!$G$75:$G$76,'Misc. Unit Costs'!$I$75:$I$76,'Misc. Unit Costs'!$K$75:$K$76,'Misc. Unit Costs'!$M$75:$M$76,'Misc. Unit Costs'!$O$75:$O$76,'Misc. Unit Costs'!$Q$75:$Q$76,'Misc. Unit Costs'!$S$75:$S$76,'Misc. Unit Costs'!$U$75:$U$76,'Misc. Unit Costs'!$W$75:$W$76,'Misc. Unit Costs'!$Y$75,'Misc. Unit Costs'!$Y$75:$Y$76,'Misc. Unit Costs'!$AA$75:$AA$76,'Misc. Unit Costs'!$AC$75:$AC$76,'Misc. Unit Costs'!$AE$75:$AE$76,'Misc. Unit Costs'!$C$79:$AF$80</definedName>
    <definedName name="_LockMiscLiner">'Misc. Unit Costs'!$C$166:$AF$167,'Misc. Unit Costs'!$D$169,'Misc. Unit Costs'!$F$169,'Misc. Unit Costs'!$H$169,'Misc. Unit Costs'!$J$169,'Misc. Unit Costs'!$L$169,'Misc. Unit Costs'!$N$169,'Misc. Unit Costs'!$P$169,'Misc. Unit Costs'!$R$169,'Misc. Unit Costs'!$T$169,'Misc. Unit Costs'!$V$169,'Misc. Unit Costs'!$X$169,'Misc. Unit Costs'!$Z$169,'Misc. Unit Costs'!$AB$169,'Misc. Unit Costs'!$AD$169,'Misc. Unit Costs'!$AF$169</definedName>
    <definedName name="_LockMiscPileAndCulvert">'Misc. Unit Costs'!$C$121:$AF$124,'Misc. Unit Costs'!$C$126:$AF$129,'Misc. Unit Costs'!$C$131:$AF$137</definedName>
    <definedName name="_LockMiscPower">'Misc. Unit Costs'!$D$146:$D$148,'Misc. Unit Costs'!$F$146:$F$148,'Misc. Unit Costs'!$H$146:$H$148,'Misc. Unit Costs'!$J$146:$J$148,'Misc. Unit Costs'!$L$146:$L$148,'Misc. Unit Costs'!$N$146:$N$148,'Misc. Unit Costs'!$P$146:$P$148,'Misc. Unit Costs'!$R$146:$R$148,'Misc. Unit Costs'!$T$146:$T$148,'Misc. Unit Costs'!$V$146:$V$148,'Misc. Unit Costs'!$X$146:$X$148,'Misc. Unit Costs'!$Z$146:$Z$148,'Misc. Unit Costs'!$AB$146:$AB$148,'Misc. Unit Costs'!$AD$146:$AD$148,'Misc. Unit Costs'!$AF$146:$AF$148,'Misc. Unit Costs'!$C$151:$AF$153</definedName>
    <definedName name="_LockMiscPumps">'Misc. Unit Costs'!$C$178:$AF$179,'Misc. Unit Costs'!$C$182:$AF$182</definedName>
    <definedName name="_LockMiscRipRap">'Misc. Unit Costs'!$C$157:$AF$163</definedName>
    <definedName name="_LockMiscSeeding">'Misc. Unit Costs'!$C$12:$AF$15,'Misc. Unit Costs'!$C$17:$C$19,'Misc. Unit Costs'!$E$17:$E$19,'Misc. Unit Costs'!$G$17:$G$19,'Misc. Unit Costs'!$I$17:$I$19,'Misc. Unit Costs'!$K$17:$K$19,'Misc. Unit Costs'!$M$17:$M$19,'Misc. Unit Costs'!$O$17:$O$19,'Misc. Unit Costs'!$Q$17:$Q$19,'Misc. Unit Costs'!$S$17:$S$19,'Misc. Unit Costs'!$U$17:$U$19,'Misc. Unit Costs'!$W$17:$W$19,'Misc. Unit Costs'!$Y$17:$Y$19,'Misc. Unit Costs'!$AA$17:$AA$19,'Misc. Unit Costs'!$AC$17:$AC$19,'Misc. Unit Costs'!$AE$17:$AE$19,'Misc. Unit Costs'!$C$22:$AF$25</definedName>
    <definedName name="_LockMiscSolidWaste">'Misc. Unit Costs'!$C$49:$C$52,'Misc. Unit Costs'!$E$49,'Misc. Unit Costs'!$E$49:$E$52,'Misc. Unit Costs'!$G$49:$G$52,'Misc. Unit Costs'!$I$49:$I$52,'Misc. Unit Costs'!$K$49:$K$52,'Misc. Unit Costs'!$M$49:$M$52,'Misc. Unit Costs'!$O$49:$O$52,'Misc. Unit Costs'!$Q$49:$Q$52,'Misc. Unit Costs'!$S$49:$S$52,'Misc. Unit Costs'!$U$49:$U$52,'Misc. Unit Costs'!$W$49:$W$52,'Misc. Unit Costs'!$Y$49:$Y$52,'Misc. Unit Costs'!$AA$49:$AA$52,'Misc. Unit Costs'!$AC$49:$AC$52,'Misc. Unit Costs'!$AE$49:$AE$52,'Misc. Unit Costs'!$C$55:$AF$56</definedName>
    <definedName name="_LockMiscUndergroundOpenings">'Misc. Unit Costs'!$C$84:$AF$87,'Misc. Unit Costs'!$C$90:$C$93,'Misc. Unit Costs'!$E$90:$E$93,'Misc. Unit Costs'!$G$90:$G$93,'Misc. Unit Costs'!$I$90:$I$93,'Misc. Unit Costs'!$K$90:$K$93,'Misc. Unit Costs'!$M$90:$M$93,'Misc. Unit Costs'!$O$90,'Misc. Unit Costs'!$O$90:$O$93,'Misc. Unit Costs'!$Q$90:$Q$93,'Misc. Unit Costs'!$S$90:$S$93,'Misc. Unit Costs'!$U$90:$U$93,'Misc. Unit Costs'!$W$90:$W$93,'Misc. Unit Costs'!$Y$90:$Y$93,'Misc. Unit Costs'!$AA$90:$AA$93,'Misc. Unit Costs'!$AC$90:$AC$93,'Misc. Unit Costs'!$AE$90:$AE$93,'Misc. Unit Costs'!$C$96:$AF$97</definedName>
    <definedName name="_LockMiscWallDemo">'Misc. Unit Costs'!$D$38:$D$45,'Misc. Unit Costs'!$F$38:$F$45,'Misc. Unit Costs'!$H$38:$H$45,'Misc. Unit Costs'!$J$38:$J$45,'Misc. Unit Costs'!$L$38:$L$45,'Misc. Unit Costs'!$N$38:$N$45,'Misc. Unit Costs'!$P$38:$P$45,'Misc. Unit Costs'!$R$38:$R$45,'Misc. Unit Costs'!$T$38:$T$45,'Misc. Unit Costs'!$V$38:$V$45,'Misc. Unit Costs'!$X$38:$X$45,'Misc. Unit Costs'!$Z$38:$Z$45,'Misc. Unit Costs'!$AB$38:$AB$45,'Misc. Unit Costs'!$AD$38:$AD$45,'Misc. Unit Costs'!$AF$38:$AF$45</definedName>
    <definedName name="_LockSourceData">'Source Data'!$B$3,'Source Data'!$B$5:$C$5,'Source Data'!$B$8,'Source Data'!$B$14:$C$28</definedName>
    <definedName name="Ac2Ha">0.40468564</definedName>
    <definedName name="AllEquipRates">'Equipment Costs'!$B$11:$P$427</definedName>
    <definedName name="AllLaborRates">'Labor Rates'!$B$12:$AE$198</definedName>
    <definedName name="AuthorSource">'Source Data'!$B$5</definedName>
    <definedName name="DataCostBasis">'Source Data'!$B$4</definedName>
    <definedName name="DataFileDate">'Source Data'!$B$3</definedName>
    <definedName name="DataFileName">'Source Data'!$B$2</definedName>
    <definedName name="DataSourceType" localSheetId="2">'Labor Rates'!$B$2</definedName>
    <definedName name="DataSourceType">'Equipment Costs'!$B$2</definedName>
    <definedName name="DataUnits">'Source Data'!$B$8</definedName>
    <definedName name="DemolitionCostTable">'Misc. Unit Costs'!$C$29:$AF$36,'Misc. Unit Costs'!$C$38:$AF$45</definedName>
    <definedName name="DozerRates" localSheetId="2">'Labor Rates'!$C$12:$C$18</definedName>
    <definedName name="EquipmentGETTable">'Equipment Costs'!$B$224:$P$321</definedName>
    <definedName name="EquipmentOperatorLaborTable">'Labor Rates'!$A$99:$A$101,'Labor Rates'!$B$12:$AE$101,'Labor Rates'!$B$105:$AE$106</definedName>
    <definedName name="EquipmentPMTable">'Equipment Costs'!$B$121:$P$218</definedName>
    <definedName name="EquipmentRateTable">'Equipment Costs'!$B$13:$P$114</definedName>
    <definedName name="EquipmentTiresTable">'Equipment Costs'!$B$327:$P$427</definedName>
    <definedName name="ErosionLinerCostTable">'Misc. Unit Costs'!$C$157:$AF$163,'Misc. Unit Costs'!$C$166:$AF$169</definedName>
    <definedName name="FormatOfFile">"""Nevada Standardized Cost Estimator Data File"""</definedName>
    <definedName name="ft2_2_m2">0.09290304</definedName>
    <definedName name="ft2m">0.3048</definedName>
    <definedName name="FuelCostTable">'Reclamation Material Costs'!$C$83:$Q$94</definedName>
    <definedName name="IndirectCostFootnotes">'Indirect Costs'!$A$24:$A$36</definedName>
    <definedName name="IndirectCostTable">'Indirect Costs'!$A$10:$F$21</definedName>
    <definedName name="LaborerLaborTable">'Labor Rates'!$B$138:$AE$154,'Labor Rates'!$A$152:$A$154,'Labor Rates'!$B$157:$AE$159</definedName>
    <definedName name="LinearCostTable">'Misc. Unit Costs'!$C$101:$AF$109,'Misc. Unit Costs'!$C$111:$AF$118,'Misc. Unit Costs'!$C$121:$AF$124,'Misc. Unit Costs'!$C$144:$AF$144,'Misc. Unit Costs'!$C$146:$AF$148,'Misc. Unit Costs'!$C$151:$AF$153</definedName>
    <definedName name="MaintenanceCostTable">'Equipment Costs'!$B$121:$P$218</definedName>
    <definedName name="Metric">'Source Data'!$BC$8</definedName>
    <definedName name="MiscUnitCostNames">'Misc. Unit Costs'!$BB$6:$BB$180</definedName>
    <definedName name="MiscUnitCostsAll">'Misc. Unit Costs'!$C$11:$AF$182</definedName>
    <definedName name="MiscUnitCostsRegions">'Misc. Unit Costs'!$BD$4:$CG$4</definedName>
    <definedName name="MonitoringCostsTable">'Reclamation Material Costs'!$C$59:$Q$80</definedName>
    <definedName name="OtherAmendmentNames">'Reclamation Material Costs'!$A$40:$A$42</definedName>
    <definedName name="OtherFenceDemoNames">'Misc. Unit Costs'!$A$116:$A$117</definedName>
    <definedName name="OtherFenceInstallNames">'Misc. Unit Costs'!$A$106:$A$107</definedName>
    <definedName name="OtherFuelCostsNames">'Reclamation Material Costs'!$A$87:$B$91</definedName>
    <definedName name="OtherLaborInfo">'Labor Rates'!$A$166:$A$198</definedName>
    <definedName name="OtherMonitoringCostsNames">'Reclamation Material Costs'!$A$63:$B$77</definedName>
    <definedName name="OtherMulchNames">'Reclamation Material Costs'!$A$28:$A$30</definedName>
    <definedName name="OtherWellAbandonmentMaterialsNames">'Reclamation Material Costs'!$A$52:$B$53</definedName>
    <definedName name="_xlnm.Print_Area" localSheetId="1">'Equipment Costs'!$A$1:$E$427</definedName>
    <definedName name="_xlnm.Print_Area" localSheetId="2">'Labor Rates'!$A$1:$I$198</definedName>
    <definedName name="_xlnm.Print_Area" localSheetId="4">'Misc. Unit Costs'!$A$2:$J$182</definedName>
    <definedName name="_xlnm.Print_Area" localSheetId="3">'Reclamation Material Costs'!$A$1:$F$94</definedName>
    <definedName name="_xlnm.Print_Area" localSheetId="0">'Source Data'!$A$1:$C$28</definedName>
    <definedName name="_xlnm.Print_Titles" localSheetId="1">'Equipment Costs'!$1:$8</definedName>
    <definedName name="_xlnm.Print_Titles" localSheetId="2">'Labor Rates'!$1:$9</definedName>
    <definedName name="_xlnm.Print_Titles" localSheetId="4">'Misc. Unit Costs'!$1:$9</definedName>
    <definedName name="_xlnm.Print_Titles" localSheetId="3">'Reclamation Material Costs'!$1:$8</definedName>
    <definedName name="ProjectManagementLaborTable">'Labor Rates'!$A$166:$A$172,'Labor Rates'!$C$161:$AE$172,'Labor Rates'!$A$183:$A$184,'Labor Rates'!$B$182:$AE$184</definedName>
    <definedName name="ProjectRegion">'[1]Property Information'!$BB$21</definedName>
    <definedName name="RegionInformationTable">'Source Data'!$B$14:$C$28</definedName>
    <definedName name="RegionNames">'Source Data'!$A$14:$B$28</definedName>
    <definedName name="Regions">'Source Data'!$B$14:$B$28</definedName>
    <definedName name="RentalHours">'Equipment Costs'!$B$7:$P$7</definedName>
    <definedName name="RevegetationCostTable">'Misc. Unit Costs'!$C$13:$AF$19,'Misc. Unit Costs'!$C$22:$AF$25</definedName>
    <definedName name="RevegetationMaterialsTable">'Reclamation Material Costs'!$C$12:$Q$45</definedName>
    <definedName name="TireCostTable">'Equipment Costs'!$B$341:$P$427</definedName>
    <definedName name="TruckDriverLaborTable">'Labor Rates'!$B$112:$AE$132,'Labor Rates'!$A$130:$A$132,'Labor Rates'!$B$135:$AE$136</definedName>
    <definedName name="UGOpeningCostTable">'Misc. Unit Costs'!$C$84:$AF$87,'Misc. Unit Costs'!$C$90:$AF$93,'Misc. Unit Costs'!$C$96:$AF$97</definedName>
    <definedName name="Validity">'Source Data'!$BA$1</definedName>
    <definedName name="WellAbandonmentMaterialsTable">'Reclamation Material Costs'!$C$48:$Q$56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2" i="2" l="1"/>
  <c r="A371" i="2"/>
  <c r="A370" i="2"/>
  <c r="A369" i="2"/>
  <c r="A368" i="2"/>
  <c r="A269" i="2"/>
  <c r="A268" i="2"/>
  <c r="A267" i="2"/>
  <c r="A266" i="2"/>
  <c r="A265" i="2"/>
  <c r="A166" i="2"/>
  <c r="A165" i="2"/>
  <c r="A164" i="2"/>
  <c r="A163" i="2"/>
  <c r="A162" i="2"/>
  <c r="A363" i="2"/>
  <c r="A260" i="2"/>
  <c r="A157" i="2"/>
  <c r="A417" i="2"/>
  <c r="A314" i="2"/>
  <c r="A211" i="2"/>
  <c r="A342" i="2"/>
  <c r="A239" i="2"/>
  <c r="A136" i="2"/>
  <c r="A365" i="2"/>
  <c r="A262" i="2"/>
  <c r="A159" i="2"/>
  <c r="C222" i="2"/>
  <c r="P325" i="2"/>
  <c r="O325" i="2"/>
  <c r="N325" i="2"/>
  <c r="M325" i="2"/>
  <c r="L325" i="2"/>
  <c r="K325" i="2"/>
  <c r="J325" i="2"/>
  <c r="I325" i="2"/>
  <c r="H325" i="2"/>
  <c r="G325" i="2"/>
  <c r="F325" i="2"/>
  <c r="E325" i="2"/>
  <c r="D325" i="2"/>
  <c r="C325" i="2"/>
  <c r="P222" i="2"/>
  <c r="O222" i="2"/>
  <c r="N222" i="2"/>
  <c r="M222" i="2"/>
  <c r="L222" i="2"/>
  <c r="K222" i="2"/>
  <c r="J222" i="2"/>
  <c r="I222" i="2"/>
  <c r="H222" i="2"/>
  <c r="G222" i="2"/>
  <c r="F222" i="2"/>
  <c r="E222" i="2"/>
  <c r="D222" i="2"/>
  <c r="A338" i="2"/>
  <c r="A337" i="2"/>
  <c r="A336" i="2"/>
  <c r="A335" i="2"/>
  <c r="A235" i="2"/>
  <c r="A234" i="2"/>
  <c r="A233" i="2"/>
  <c r="A232" i="2"/>
  <c r="A132" i="2"/>
  <c r="A131" i="2"/>
  <c r="A130" i="2"/>
  <c r="A129" i="2"/>
  <c r="A340" i="2"/>
  <c r="A127" i="2"/>
  <c r="A126" i="2"/>
  <c r="A125" i="2"/>
  <c r="A124" i="2"/>
  <c r="A123" i="2"/>
  <c r="A122" i="2"/>
  <c r="A121" i="2"/>
  <c r="A137" i="2"/>
  <c r="A135" i="2"/>
  <c r="A134" i="2"/>
  <c r="A145" i="2"/>
  <c r="A144" i="2"/>
  <c r="A143" i="2"/>
  <c r="A142" i="2"/>
  <c r="A141" i="2"/>
  <c r="A140" i="2"/>
  <c r="A139" i="2"/>
  <c r="A160" i="2"/>
  <c r="A158" i="2"/>
  <c r="A156" i="2"/>
  <c r="A155" i="2"/>
  <c r="A154" i="2"/>
  <c r="A153" i="2"/>
  <c r="A152" i="2"/>
  <c r="A151" i="2"/>
  <c r="A150" i="2"/>
  <c r="A200" i="2"/>
  <c r="A199" i="2"/>
  <c r="A198" i="2"/>
  <c r="A197" i="2"/>
  <c r="A196" i="2"/>
  <c r="A195" i="2"/>
  <c r="A194" i="2"/>
  <c r="A193" i="2"/>
  <c r="A192" i="2"/>
  <c r="A191" i="2"/>
  <c r="A190" i="2"/>
  <c r="A189" i="2"/>
  <c r="A188" i="2"/>
  <c r="A187" i="2"/>
  <c r="A186" i="2"/>
  <c r="A185" i="2"/>
  <c r="A184" i="2"/>
  <c r="A183" i="2"/>
  <c r="A182" i="2"/>
  <c r="A181" i="2"/>
  <c r="A180" i="2"/>
  <c r="A216" i="2"/>
  <c r="A215" i="2"/>
  <c r="A214" i="2"/>
  <c r="A213" i="2"/>
  <c r="A212" i="2"/>
  <c r="A210" i="2"/>
  <c r="A209" i="2"/>
  <c r="A208" i="2"/>
  <c r="A207" i="2"/>
  <c r="A206" i="2"/>
  <c r="A205" i="2"/>
  <c r="A203" i="2"/>
  <c r="A202" i="2"/>
  <c r="A319" i="2"/>
  <c r="A318" i="2"/>
  <c r="A317" i="2"/>
  <c r="A316" i="2"/>
  <c r="A315" i="2"/>
  <c r="A313" i="2"/>
  <c r="A312" i="2"/>
  <c r="A311" i="2"/>
  <c r="A310" i="2"/>
  <c r="A309" i="2"/>
  <c r="A308" i="2"/>
  <c r="A307" i="2"/>
  <c r="A306" i="2"/>
  <c r="A305" i="2"/>
  <c r="A303" i="2"/>
  <c r="A302" i="2"/>
  <c r="A301" i="2"/>
  <c r="A300" i="2"/>
  <c r="A299" i="2"/>
  <c r="A298" i="2"/>
  <c r="A297" i="2"/>
  <c r="A296" i="2"/>
  <c r="A295" i="2"/>
  <c r="A294" i="2"/>
  <c r="A293" i="2"/>
  <c r="A292" i="2"/>
  <c r="A291" i="2"/>
  <c r="A290" i="2"/>
  <c r="A289" i="2"/>
  <c r="A288" i="2"/>
  <c r="A287" i="2"/>
  <c r="A286" i="2"/>
  <c r="A285" i="2"/>
  <c r="A284" i="2"/>
  <c r="A283" i="2"/>
  <c r="A281" i="2"/>
  <c r="A280" i="2"/>
  <c r="A279" i="2"/>
  <c r="A277" i="2"/>
  <c r="A276" i="2"/>
  <c r="A275" i="2"/>
  <c r="A273" i="2"/>
  <c r="A272" i="2"/>
  <c r="A271" i="2"/>
  <c r="A230" i="2"/>
  <c r="A229" i="2"/>
  <c r="A228" i="2"/>
  <c r="A227" i="2"/>
  <c r="A226" i="2"/>
  <c r="A225" i="2"/>
  <c r="A224" i="2"/>
  <c r="A240" i="2"/>
  <c r="A238" i="2"/>
  <c r="A237" i="2"/>
  <c r="A248" i="2"/>
  <c r="A247" i="2"/>
  <c r="A246" i="2"/>
  <c r="A245" i="2"/>
  <c r="A244" i="2"/>
  <c r="A243" i="2"/>
  <c r="A242" i="2"/>
  <c r="A251" i="2"/>
  <c r="A250" i="2"/>
  <c r="A263" i="2"/>
  <c r="A261" i="2"/>
  <c r="A259" i="2"/>
  <c r="A258" i="2"/>
  <c r="A257" i="2"/>
  <c r="A255" i="2"/>
  <c r="A254" i="2"/>
  <c r="A253" i="2"/>
  <c r="A256" i="2"/>
  <c r="A333" i="2"/>
  <c r="A332" i="2"/>
  <c r="A331" i="2"/>
  <c r="A330" i="2"/>
  <c r="A329" i="2"/>
  <c r="A328" i="2"/>
  <c r="A327" i="2"/>
  <c r="A343" i="2"/>
  <c r="A341" i="2"/>
  <c r="A351" i="2"/>
  <c r="A350" i="2"/>
  <c r="A349" i="2"/>
  <c r="A348" i="2"/>
  <c r="A347" i="2"/>
  <c r="A346" i="2"/>
  <c r="A345" i="2"/>
  <c r="A366" i="2"/>
  <c r="A364" i="2"/>
  <c r="A362" i="2"/>
  <c r="A361" i="2"/>
  <c r="A360" i="2"/>
  <c r="A359" i="2"/>
  <c r="A358" i="2"/>
  <c r="A357" i="2"/>
  <c r="A356" i="2"/>
  <c r="A384" i="2"/>
  <c r="A383" i="2"/>
  <c r="A382" i="2"/>
  <c r="A406" i="2"/>
  <c r="A405" i="2"/>
  <c r="A404" i="2"/>
  <c r="A403" i="2"/>
  <c r="A402" i="2"/>
  <c r="A401" i="2"/>
  <c r="A400" i="2"/>
  <c r="A399" i="2"/>
  <c r="A398" i="2"/>
  <c r="A397" i="2"/>
  <c r="A396" i="2"/>
  <c r="A395" i="2"/>
  <c r="A394" i="2"/>
  <c r="A393" i="2"/>
  <c r="A392" i="2"/>
  <c r="A391" i="2"/>
  <c r="A390" i="2"/>
  <c r="A389" i="2"/>
  <c r="A388" i="2"/>
  <c r="A387" i="2"/>
  <c r="A386" i="2"/>
  <c r="A422" i="2"/>
  <c r="A421" i="2"/>
  <c r="A420" i="2"/>
  <c r="A419" i="2"/>
  <c r="A418" i="2"/>
  <c r="A416" i="2"/>
  <c r="A415" i="2"/>
  <c r="A414" i="2"/>
  <c r="A413" i="2"/>
  <c r="A412" i="2"/>
  <c r="A411" i="2"/>
  <c r="A410" i="2"/>
  <c r="A409" i="2"/>
  <c r="A204" i="2"/>
  <c r="BC8" i="6"/>
  <c r="B159" i="5" s="1"/>
  <c r="A408" i="2"/>
  <c r="A407" i="2"/>
  <c r="A385" i="2"/>
  <c r="A381" i="2"/>
  <c r="A380" i="2"/>
  <c r="A379" i="2"/>
  <c r="A378" i="2"/>
  <c r="A377" i="2"/>
  <c r="A376" i="2"/>
  <c r="A375" i="2"/>
  <c r="A374" i="2"/>
  <c r="A373" i="2"/>
  <c r="A355" i="2"/>
  <c r="A354" i="2"/>
  <c r="A353" i="2"/>
  <c r="A352" i="2"/>
  <c r="A344" i="2"/>
  <c r="A339" i="2"/>
  <c r="A278" i="2"/>
  <c r="A274" i="2"/>
  <c r="A178" i="2"/>
  <c r="A177" i="2"/>
  <c r="A176" i="2"/>
  <c r="A174" i="2"/>
  <c r="A173" i="2"/>
  <c r="A172" i="2"/>
  <c r="A170" i="2"/>
  <c r="A169" i="2"/>
  <c r="A168" i="2"/>
  <c r="A148" i="2"/>
  <c r="A147" i="2"/>
  <c r="B4" i="11"/>
  <c r="B2" i="6"/>
  <c r="B2" i="5" s="1"/>
  <c r="B3" i="5"/>
  <c r="B4" i="5"/>
  <c r="B5" i="5"/>
  <c r="C9" i="5"/>
  <c r="E9" i="5"/>
  <c r="G9" i="5"/>
  <c r="I9" i="5"/>
  <c r="K9" i="5"/>
  <c r="M9" i="5"/>
  <c r="O9" i="5"/>
  <c r="Q9" i="5"/>
  <c r="S9" i="5"/>
  <c r="U9" i="5"/>
  <c r="W9" i="5"/>
  <c r="Y9" i="5"/>
  <c r="AA9" i="5"/>
  <c r="AC9" i="5"/>
  <c r="AE9" i="5"/>
  <c r="B2" i="10"/>
  <c r="B3" i="10"/>
  <c r="B4" i="10"/>
  <c r="C8" i="10"/>
  <c r="D8" i="10"/>
  <c r="E8" i="10"/>
  <c r="F8" i="10"/>
  <c r="G8" i="10"/>
  <c r="H8" i="10"/>
  <c r="I8" i="10"/>
  <c r="J8" i="10"/>
  <c r="K8" i="10"/>
  <c r="L8" i="10"/>
  <c r="M8" i="10"/>
  <c r="N8" i="10"/>
  <c r="O8" i="10"/>
  <c r="P8" i="10"/>
  <c r="Q8" i="10"/>
  <c r="B3" i="7"/>
  <c r="B4" i="7"/>
  <c r="BN4" i="7"/>
  <c r="BQ4" i="7"/>
  <c r="BP4" i="7" s="1"/>
  <c r="BO4" i="7" s="1"/>
  <c r="B5" i="7"/>
  <c r="B9" i="7"/>
  <c r="D9" i="7"/>
  <c r="F9" i="7"/>
  <c r="H9" i="7"/>
  <c r="J9" i="7"/>
  <c r="L9" i="7"/>
  <c r="N9" i="7"/>
  <c r="P9" i="7"/>
  <c r="R9" i="7"/>
  <c r="T9" i="7"/>
  <c r="V9" i="7"/>
  <c r="X9" i="7"/>
  <c r="Z9" i="7"/>
  <c r="AB9" i="7"/>
  <c r="AD9" i="7"/>
  <c r="B3" i="2"/>
  <c r="B4" i="2"/>
  <c r="B5" i="2"/>
  <c r="B11" i="2"/>
  <c r="C11" i="2"/>
  <c r="D11" i="2"/>
  <c r="E11" i="2"/>
  <c r="F11" i="2"/>
  <c r="G11" i="2"/>
  <c r="H11" i="2"/>
  <c r="I11" i="2"/>
  <c r="J11" i="2"/>
  <c r="K11" i="2"/>
  <c r="L11" i="2"/>
  <c r="M11" i="2"/>
  <c r="N11" i="2"/>
  <c r="O11" i="2"/>
  <c r="P11" i="2"/>
  <c r="B119" i="2"/>
  <c r="C119" i="2"/>
  <c r="D119" i="2"/>
  <c r="E119" i="2"/>
  <c r="F119" i="2"/>
  <c r="G119" i="2"/>
  <c r="H119" i="2"/>
  <c r="I119" i="2"/>
  <c r="J119" i="2"/>
  <c r="K119" i="2"/>
  <c r="L119" i="2"/>
  <c r="M119" i="2"/>
  <c r="N119" i="2"/>
  <c r="O119" i="2"/>
  <c r="P119" i="2"/>
  <c r="B222" i="2"/>
  <c r="B325" i="2"/>
  <c r="B1" i="6"/>
  <c r="C8" i="6"/>
  <c r="B11" i="6"/>
  <c r="B15" i="5" l="1"/>
  <c r="B50" i="10"/>
  <c r="B84" i="5"/>
  <c r="A44" i="5"/>
  <c r="B147" i="5"/>
  <c r="B106" i="5"/>
  <c r="B127" i="5"/>
  <c r="B20" i="10"/>
  <c r="B169" i="5"/>
  <c r="B137" i="5"/>
  <c r="B115" i="5"/>
  <c r="B93" i="5"/>
  <c r="B45" i="5"/>
  <c r="B16" i="10"/>
  <c r="A163" i="5"/>
  <c r="B132" i="5"/>
  <c r="B113" i="5"/>
  <c r="A87" i="5"/>
  <c r="B41" i="5"/>
  <c r="B37" i="10"/>
  <c r="B146" i="5"/>
  <c r="B122" i="5"/>
  <c r="A104" i="5"/>
  <c r="B61" i="5"/>
  <c r="B2" i="2"/>
  <c r="B85" i="10"/>
  <c r="B49" i="10"/>
  <c r="B27" i="10"/>
  <c r="B19" i="10"/>
  <c r="B15" i="10"/>
  <c r="B167" i="5"/>
  <c r="B162" i="5"/>
  <c r="B158" i="5"/>
  <c r="B144" i="5"/>
  <c r="B136" i="5"/>
  <c r="B131" i="5"/>
  <c r="B126" i="5"/>
  <c r="B121" i="5"/>
  <c r="A115" i="5"/>
  <c r="B112" i="5"/>
  <c r="B105" i="5"/>
  <c r="B103" i="5"/>
  <c r="B92" i="5"/>
  <c r="B86" i="5"/>
  <c r="B76" i="5"/>
  <c r="B60" i="5"/>
  <c r="B44" i="5"/>
  <c r="B40" i="5"/>
  <c r="B14" i="5"/>
  <c r="B179" i="5"/>
  <c r="B161" i="5"/>
  <c r="B135" i="5"/>
  <c r="B117" i="5"/>
  <c r="B111" i="5"/>
  <c r="B102" i="5"/>
  <c r="A86" i="5"/>
  <c r="B75" i="5"/>
  <c r="B59" i="5"/>
  <c r="B43" i="5"/>
  <c r="B39" i="5"/>
  <c r="B13" i="5"/>
  <c r="B84" i="10"/>
  <c r="B39" i="10"/>
  <c r="B26" i="10"/>
  <c r="B18" i="10"/>
  <c r="B14" i="10"/>
  <c r="B166" i="5"/>
  <c r="B157" i="5"/>
  <c r="B141" i="5"/>
  <c r="B129" i="5"/>
  <c r="B124" i="5"/>
  <c r="B114" i="5"/>
  <c r="A105" i="5"/>
  <c r="B91" i="5"/>
  <c r="B51" i="10"/>
  <c r="B38" i="10"/>
  <c r="B21" i="10"/>
  <c r="B17" i="10"/>
  <c r="B13" i="10"/>
  <c r="B178" i="5"/>
  <c r="B163" i="5"/>
  <c r="B160" i="5"/>
  <c r="A157" i="5"/>
  <c r="B140" i="5"/>
  <c r="B134" i="5"/>
  <c r="B128" i="5"/>
  <c r="B123" i="5"/>
  <c r="B116" i="5"/>
  <c r="A114" i="5"/>
  <c r="B107" i="5"/>
  <c r="B104" i="5"/>
  <c r="B101" i="5"/>
  <c r="B87" i="5"/>
  <c r="B85" i="5"/>
  <c r="B69" i="5"/>
  <c r="B52" i="5"/>
  <c r="B42" i="5"/>
  <c r="B38" i="5"/>
  <c r="B12" i="5"/>
  <c r="B40" i="10"/>
  <c r="B42" i="10"/>
  <c r="B29" i="10"/>
  <c r="B2" i="7"/>
  <c r="B1" i="10"/>
  <c r="B133" i="5"/>
  <c r="B41" i="10"/>
  <c r="B28" i="10"/>
  <c r="B30" i="10"/>
  <c r="B36" i="5"/>
  <c r="B34" i="5"/>
  <c r="B32" i="5"/>
  <c r="B30" i="5"/>
  <c r="A158" i="5"/>
  <c r="A161" i="5"/>
  <c r="A162" i="5"/>
  <c r="A84" i="5"/>
  <c r="A39" i="5"/>
  <c r="A41" i="5"/>
  <c r="A43" i="5"/>
  <c r="A45" i="5"/>
  <c r="A169" i="5"/>
  <c r="B35" i="5"/>
  <c r="B33" i="5"/>
  <c r="B31" i="5"/>
  <c r="B29" i="5"/>
  <c r="A159" i="5"/>
  <c r="A160" i="5"/>
  <c r="A85" i="5"/>
  <c r="A38" i="5"/>
  <c r="A40" i="5"/>
  <c r="A42" i="5"/>
</calcChain>
</file>

<file path=xl/sharedStrings.xml><?xml version="1.0" encoding="utf-8"?>
<sst xmlns="http://schemas.openxmlformats.org/spreadsheetml/2006/main" count="2706" uniqueCount="490">
  <si>
    <t>Retirement/SS/Medicare (%)</t>
  </si>
  <si>
    <t>924G</t>
  </si>
  <si>
    <t>980G</t>
  </si>
  <si>
    <t>950G</t>
  </si>
  <si>
    <t>Flatbed Truck</t>
  </si>
  <si>
    <t>D6R w/ Winch</t>
  </si>
  <si>
    <t>730 (articulated)</t>
  </si>
  <si>
    <t>CP533E Sheepsfoot Compactor</t>
  </si>
  <si>
    <t>CS533E Vibratory Roller</t>
  </si>
  <si>
    <r>
      <t>Dump Truck (10-12 yd</t>
    </r>
    <r>
      <rPr>
        <vertAlign val="superscript"/>
        <sz val="10"/>
        <rFont val="Arial"/>
        <family val="2"/>
      </rPr>
      <t>3</t>
    </r>
    <r>
      <rPr>
        <sz val="10"/>
        <rFont val="Arial"/>
        <family val="2"/>
      </rPr>
      <t xml:space="preserve"> ) (5)</t>
    </r>
  </si>
  <si>
    <t>730  (articulated)</t>
  </si>
  <si>
    <t>365BL</t>
  </si>
  <si>
    <t>773E</t>
  </si>
  <si>
    <t>793C</t>
  </si>
  <si>
    <t>994D</t>
  </si>
  <si>
    <t xml:space="preserve">(2) Equipment Operator Source: </t>
  </si>
  <si>
    <t>SOCIAL SECURITY, WORKMAN'S COMP, INSURANCE, ETC.</t>
  </si>
  <si>
    <r>
      <t>TRUCK DRIVERS - Labor Groups and Base Pay Rate ($/hr)</t>
    </r>
    <r>
      <rPr>
        <b/>
        <vertAlign val="superscript"/>
        <sz val="12"/>
        <rFont val="Arial"/>
        <family val="2"/>
      </rPr>
      <t xml:space="preserve"> </t>
    </r>
    <r>
      <rPr>
        <vertAlign val="superscript"/>
        <sz val="12"/>
        <rFont val="Arial"/>
        <family val="2"/>
      </rPr>
      <t>(4)</t>
    </r>
  </si>
  <si>
    <r>
      <t xml:space="preserve">Zone and Area Adjustments </t>
    </r>
    <r>
      <rPr>
        <vertAlign val="superscript"/>
        <sz val="12"/>
        <rFont val="Arial"/>
        <family val="2"/>
      </rPr>
      <t>(5)</t>
    </r>
  </si>
  <si>
    <t xml:space="preserve">(4) Truck Driver Source: </t>
  </si>
  <si>
    <r>
      <t xml:space="preserve">LABORERS - Labor Groups and Base Pay Rate ($/hr) </t>
    </r>
    <r>
      <rPr>
        <vertAlign val="superscript"/>
        <sz val="12"/>
        <rFont val="Arial"/>
        <family val="2"/>
      </rPr>
      <t>(6,7)</t>
    </r>
  </si>
  <si>
    <r>
      <t xml:space="preserve">Zone and Area Adjustments </t>
    </r>
    <r>
      <rPr>
        <vertAlign val="superscript"/>
        <sz val="12"/>
        <rFont val="Arial"/>
        <family val="2"/>
      </rPr>
      <t>(8)</t>
    </r>
  </si>
  <si>
    <t xml:space="preserve">(6) Laborer Source: </t>
  </si>
  <si>
    <t xml:space="preserve">(7) Carpenter Source: </t>
  </si>
  <si>
    <t>Pump (plugging) Drill Rig</t>
  </si>
  <si>
    <t>Fencing Installation</t>
  </si>
  <si>
    <t>Small Adit Plugging</t>
  </si>
  <si>
    <r>
      <t>PROJECT MANAGEMENT AND TECHNICAL LABOR - Base Pay Rate ($/hr)</t>
    </r>
    <r>
      <rPr>
        <b/>
        <vertAlign val="superscript"/>
        <sz val="12"/>
        <rFont val="Arial"/>
        <family val="2"/>
      </rPr>
      <t xml:space="preserve"> </t>
    </r>
    <r>
      <rPr>
        <vertAlign val="superscript"/>
        <sz val="12"/>
        <rFont val="Arial"/>
        <family val="2"/>
      </rPr>
      <t>(9)</t>
    </r>
  </si>
  <si>
    <t>Equip</t>
  </si>
  <si>
    <t>MISCELLANEOUS COST TABLE</t>
  </si>
  <si>
    <t>JOB DESCRIPTION</t>
  </si>
  <si>
    <r>
      <t xml:space="preserve">Cactus Planting </t>
    </r>
    <r>
      <rPr>
        <vertAlign val="superscript"/>
        <sz val="10"/>
        <rFont val="Arial"/>
        <family val="2"/>
      </rPr>
      <t>(4)</t>
    </r>
  </si>
  <si>
    <r>
      <t xml:space="preserve">Bat Gate </t>
    </r>
    <r>
      <rPr>
        <vertAlign val="superscript"/>
        <sz val="10"/>
        <rFont val="Arial"/>
        <family val="2"/>
      </rPr>
      <t>(5)</t>
    </r>
  </si>
  <si>
    <r>
      <t xml:space="preserve">Single Pole Powerlines </t>
    </r>
    <r>
      <rPr>
        <vertAlign val="superscript"/>
        <sz val="10"/>
        <rFont val="Arial"/>
        <family val="2"/>
      </rPr>
      <t>(7)</t>
    </r>
  </si>
  <si>
    <r>
      <t xml:space="preserve">Double Pole Powerlines </t>
    </r>
    <r>
      <rPr>
        <vertAlign val="superscript"/>
        <sz val="10"/>
        <rFont val="Arial"/>
        <family val="2"/>
      </rPr>
      <t>(8)</t>
    </r>
  </si>
  <si>
    <t>REVEGETATION</t>
  </si>
  <si>
    <t>BUILDING and WALL DEMOLITION</t>
  </si>
  <si>
    <t>UNDERGROUND OPENING CLOSURE</t>
  </si>
  <si>
    <t>MISC. LINEAR PROJECTS</t>
  </si>
  <si>
    <t>EROSION, EVAPORATION and SEDIMENTATION CONTROL</t>
  </si>
  <si>
    <t>Labor</t>
  </si>
  <si>
    <t>Bulldozers</t>
  </si>
  <si>
    <t>D6R</t>
  </si>
  <si>
    <t>D7R</t>
  </si>
  <si>
    <t>D8R</t>
  </si>
  <si>
    <t>D9R</t>
  </si>
  <si>
    <t>D10R</t>
  </si>
  <si>
    <t>D11R</t>
  </si>
  <si>
    <t>Motor Graders</t>
  </si>
  <si>
    <t>14G/H</t>
  </si>
  <si>
    <t>16G/H</t>
  </si>
  <si>
    <t>Track Excavators</t>
  </si>
  <si>
    <t>320C</t>
  </si>
  <si>
    <t>325C</t>
  </si>
  <si>
    <t>345B</t>
  </si>
  <si>
    <t>385BL</t>
  </si>
  <si>
    <t>Scrapers</t>
  </si>
  <si>
    <t>631G</t>
  </si>
  <si>
    <t>637G PP</t>
  </si>
  <si>
    <t>Wheeled Loaders</t>
  </si>
  <si>
    <t>928G</t>
  </si>
  <si>
    <t>966G</t>
  </si>
  <si>
    <t>972G</t>
  </si>
  <si>
    <t>988G</t>
  </si>
  <si>
    <t>992G</t>
  </si>
  <si>
    <t>Trucks</t>
  </si>
  <si>
    <t>769D</t>
  </si>
  <si>
    <t>777D</t>
  </si>
  <si>
    <t>Other Equipment</t>
  </si>
  <si>
    <t>420D 4WD Backhoe</t>
  </si>
  <si>
    <t>Light Truck - 1.5 Ton</t>
  </si>
  <si>
    <t>Supervisor's Truck</t>
  </si>
  <si>
    <t>Air Compressor + tools</t>
  </si>
  <si>
    <t>Heavy Duty Drill Rig</t>
  </si>
  <si>
    <t>Concrete Pump</t>
  </si>
  <si>
    <t>Gas Engine Vibrator</t>
  </si>
  <si>
    <t>613E (5,000 gal) Water Wagon</t>
  </si>
  <si>
    <t>621E (8,000 gal) Water Wagon</t>
  </si>
  <si>
    <t>Dump Truck (10-12 yd3 )</t>
  </si>
  <si>
    <t>NOTES:</t>
  </si>
  <si>
    <t>EQUIPMENT TYPE</t>
  </si>
  <si>
    <t>Notes:</t>
  </si>
  <si>
    <t>Revegetation Materials</t>
  </si>
  <si>
    <t>Well Abandonment Materials</t>
  </si>
  <si>
    <t>Fuel, Etc.</t>
  </si>
  <si>
    <t>Seed Mixes</t>
  </si>
  <si>
    <t>Description</t>
  </si>
  <si>
    <t>Units</t>
  </si>
  <si>
    <t>Cost/unit</t>
  </si>
  <si>
    <t>Seed Mix</t>
  </si>
  <si>
    <t>Cement</t>
  </si>
  <si>
    <t>None</t>
  </si>
  <si>
    <t>Mix 1</t>
  </si>
  <si>
    <t>Mix 2</t>
  </si>
  <si>
    <t>Mix 3</t>
  </si>
  <si>
    <t>Mulch</t>
  </si>
  <si>
    <t>Item</t>
  </si>
  <si>
    <t>Monitoring Costs</t>
  </si>
  <si>
    <t>Straw Mulch</t>
  </si>
  <si>
    <t>Hydro Mulch</t>
  </si>
  <si>
    <t>Monitor Well Pump</t>
  </si>
  <si>
    <t>Sampling Supplies</t>
  </si>
  <si>
    <t>Amendments</t>
  </si>
  <si>
    <t>Organic Matter</t>
  </si>
  <si>
    <t>Treated Sludge</t>
  </si>
  <si>
    <r>
      <t xml:space="preserve">Off-road Diesel - delivered </t>
    </r>
    <r>
      <rPr>
        <vertAlign val="superscript"/>
        <sz val="10"/>
        <rFont val="Arial MT"/>
      </rPr>
      <t>(1)</t>
    </r>
  </si>
  <si>
    <t>Total</t>
  </si>
  <si>
    <t>Field Geologist/Engineer</t>
  </si>
  <si>
    <t>Field Tech/Sampler</t>
  </si>
  <si>
    <t>Range Scientist</t>
  </si>
  <si>
    <t>Materials</t>
  </si>
  <si>
    <t>Premium</t>
  </si>
  <si>
    <t>Building Demolition</t>
  </si>
  <si>
    <t>Lg. steel</t>
  </si>
  <si>
    <t>Lg. concrete</t>
  </si>
  <si>
    <t>Lg. masonry</t>
  </si>
  <si>
    <t>Lg. mixed</t>
  </si>
  <si>
    <t>Sm. steel</t>
  </si>
  <si>
    <t>Sm. masonry</t>
  </si>
  <si>
    <t>Sm. wood</t>
  </si>
  <si>
    <t>Wall Demolition</t>
  </si>
  <si>
    <t>Reinforced Concrete Bulkheads and Shaft Covers</t>
  </si>
  <si>
    <t>Misc.</t>
  </si>
  <si>
    <t>Backhoe work</t>
  </si>
  <si>
    <t>Powerline and Transformer Removal</t>
  </si>
  <si>
    <t>unit</t>
  </si>
  <si>
    <t>Rip-Rap &amp; Rock Lining</t>
  </si>
  <si>
    <t>Liner Installation</t>
  </si>
  <si>
    <t>Site grading</t>
  </si>
  <si>
    <t>Compaction</t>
  </si>
  <si>
    <t>Carpenter</t>
  </si>
  <si>
    <t>ea.</t>
  </si>
  <si>
    <t>Inert Material/Cuttings</t>
  </si>
  <si>
    <t>Grout (Low Grade Bentonite)</t>
  </si>
  <si>
    <t>Chemical</t>
  </si>
  <si>
    <t>H-160 (fits 345)</t>
  </si>
  <si>
    <t>H-180 (fits 365/385)</t>
  </si>
  <si>
    <t>Hydrauilc Hammers</t>
  </si>
  <si>
    <t>H-120 (fits 325)</t>
  </si>
  <si>
    <t>Sm. concrete</t>
  </si>
  <si>
    <t>File Name:</t>
  </si>
  <si>
    <t>Date:</t>
  </si>
  <si>
    <t>Catepillar model or equivalent</t>
  </si>
  <si>
    <t>Cost Basis:</t>
  </si>
  <si>
    <t>Author/Source:</t>
  </si>
  <si>
    <t>Hydraulic Hammers</t>
  </si>
  <si>
    <r>
      <t>EQUIPMENT TYPE</t>
    </r>
    <r>
      <rPr>
        <b/>
        <vertAlign val="superscript"/>
        <sz val="12"/>
        <rFont val="Arial"/>
        <family val="2"/>
      </rPr>
      <t xml:space="preserve"> </t>
    </r>
    <r>
      <rPr>
        <vertAlign val="superscript"/>
        <sz val="12"/>
        <rFont val="Arial"/>
        <family val="2"/>
      </rPr>
      <t>(2)</t>
    </r>
  </si>
  <si>
    <t>MATERIAL TYPE</t>
  </si>
  <si>
    <t>RECLAMATION MATERIAL COST TABLE</t>
  </si>
  <si>
    <t>General Laborer</t>
  </si>
  <si>
    <t>Driller's Helper</t>
  </si>
  <si>
    <t>Rodmen (reinforcing concrete)</t>
  </si>
  <si>
    <t>Cement finisher</t>
  </si>
  <si>
    <t>Foreman</t>
  </si>
  <si>
    <t>Fringe Benefits</t>
  </si>
  <si>
    <t>Unemployment (%)</t>
  </si>
  <si>
    <t>HOURLY LABOR RATE TABLE</t>
  </si>
  <si>
    <t>Project Manager</t>
  </si>
  <si>
    <t>INDIRECT COSTS</t>
  </si>
  <si>
    <t>Equip Op Fringe Benefits ($/hr)</t>
  </si>
  <si>
    <t>Truck Driver Fringe Benefits ($/hr)</t>
  </si>
  <si>
    <t>Laborer Fringe Benefits ($/hr)</t>
  </si>
  <si>
    <t>Carpenter Fringe Benefits ($/hr)</t>
  </si>
  <si>
    <t xml:space="preserve">(1) Equipment Type: </t>
  </si>
  <si>
    <r>
      <t>EQUIPMENT TYPE</t>
    </r>
    <r>
      <rPr>
        <b/>
        <vertAlign val="superscript"/>
        <sz val="12"/>
        <rFont val="Arial"/>
        <family val="2"/>
      </rPr>
      <t xml:space="preserve"> </t>
    </r>
    <r>
      <rPr>
        <vertAlign val="superscript"/>
        <sz val="12"/>
        <rFont val="Arial"/>
        <family val="2"/>
      </rPr>
      <t>(1)</t>
    </r>
    <r>
      <rPr>
        <sz val="12"/>
        <rFont val="Arial"/>
        <family val="2"/>
      </rPr>
      <t xml:space="preserve"> </t>
    </r>
    <r>
      <rPr>
        <b/>
        <sz val="12"/>
        <rFont val="Arial"/>
        <family val="2"/>
      </rPr>
      <t>OR JOB DESCRIPTION</t>
    </r>
  </si>
  <si>
    <r>
      <t>EQUIPMENT OPERATORS - Labor Groups and Base Pay Rate ($/hr)</t>
    </r>
    <r>
      <rPr>
        <b/>
        <vertAlign val="superscript"/>
        <sz val="12"/>
        <rFont val="Arial"/>
        <family val="2"/>
      </rPr>
      <t xml:space="preserve"> </t>
    </r>
    <r>
      <rPr>
        <vertAlign val="superscript"/>
        <sz val="12"/>
        <rFont val="Arial"/>
        <family val="2"/>
      </rPr>
      <t>(2)</t>
    </r>
  </si>
  <si>
    <t>Skilled Laborer</t>
  </si>
  <si>
    <t>PRODUCTION OR DEWATERING WELL PUMP REMOVAL</t>
  </si>
  <si>
    <t>Pump Type</t>
  </si>
  <si>
    <r>
      <t>Submersible</t>
    </r>
    <r>
      <rPr>
        <vertAlign val="superscript"/>
        <sz val="10"/>
        <rFont val="Arial"/>
        <family val="2"/>
      </rPr>
      <t xml:space="preserve"> (10)</t>
    </r>
  </si>
  <si>
    <r>
      <t>Line Shaft</t>
    </r>
    <r>
      <rPr>
        <vertAlign val="superscript"/>
        <sz val="10"/>
        <rFont val="Arial"/>
        <family val="2"/>
      </rPr>
      <t xml:space="preserve"> (10)</t>
    </r>
  </si>
  <si>
    <t>Standardized Data</t>
  </si>
  <si>
    <t>Equipment Zone 1</t>
  </si>
  <si>
    <t>Equipment Zone 2</t>
  </si>
  <si>
    <t>Equipment Zone 3</t>
  </si>
  <si>
    <t>Equipment Zone 4</t>
  </si>
  <si>
    <t>Truck Zone 1</t>
  </si>
  <si>
    <t>Truck Zone 2</t>
  </si>
  <si>
    <t>Truck Zone 3</t>
  </si>
  <si>
    <t>Truck Zone 4</t>
  </si>
  <si>
    <t>Laborer Zone 1</t>
  </si>
  <si>
    <t>Laborer Zone 2</t>
  </si>
  <si>
    <t>Laborer Zone 3</t>
  </si>
  <si>
    <t>Laborer Zone 4</t>
  </si>
  <si>
    <r>
      <t>Zone and Area Adjustments</t>
    </r>
    <r>
      <rPr>
        <sz val="12"/>
        <rFont val="Arial"/>
        <family val="2"/>
      </rPr>
      <t xml:space="preserve"> - Miles and Rates ($hr) </t>
    </r>
    <r>
      <rPr>
        <vertAlign val="superscript"/>
        <sz val="12"/>
        <rFont val="Arial"/>
        <family val="2"/>
      </rPr>
      <t>(3)</t>
    </r>
  </si>
  <si>
    <t xml:space="preserve">(2) Power Equipment Type: </t>
  </si>
  <si>
    <t xml:space="preserve">(1) Power Equipment Source: </t>
  </si>
  <si>
    <t xml:space="preserve">(3) Drilliing Equipment Source: </t>
  </si>
  <si>
    <t xml:space="preserve">(4) Other Equipment Source: </t>
  </si>
  <si>
    <t>N/A</t>
  </si>
  <si>
    <t xml:space="preserve">(1) PM Source: </t>
  </si>
  <si>
    <t xml:space="preserve">(1) G.E.T. Source: </t>
  </si>
  <si>
    <t>(1) Unit Cost Basis:</t>
  </si>
  <si>
    <t>(2) Cost Basis:</t>
  </si>
  <si>
    <t>(3) Tire Cost Source:</t>
  </si>
  <si>
    <t>(4) Tire Wear Source 
(defined in model):</t>
  </si>
  <si>
    <t xml:space="preserve">(1) Seeding Source: </t>
  </si>
  <si>
    <t xml:space="preserve">(2) Shrub Source: </t>
  </si>
  <si>
    <t xml:space="preserve">(3) Tree Source: </t>
  </si>
  <si>
    <t xml:space="preserve">(4) Cactus Source: </t>
  </si>
  <si>
    <t xml:space="preserve">(5) Bat Gate Source: </t>
  </si>
  <si>
    <t xml:space="preserve">(6) Foam Plug Source: </t>
  </si>
  <si>
    <t xml:space="preserve">(7) Single Pole Source: </t>
  </si>
  <si>
    <t xml:space="preserve">(8) Double Pole Source: </t>
  </si>
  <si>
    <t xml:space="preserve">(9) Transformer Source: </t>
  </si>
  <si>
    <t xml:space="preserve">(10) Pump Removal Source: </t>
  </si>
  <si>
    <t>Truck Zone 5</t>
  </si>
  <si>
    <t>Truck Zone 6</t>
  </si>
  <si>
    <t>Truck Zone 7</t>
  </si>
  <si>
    <t>Equipment Zone 5</t>
  </si>
  <si>
    <t>Equipment Zone 6</t>
  </si>
  <si>
    <t>Equipment Zone 7</t>
  </si>
  <si>
    <t>Laborer Zone 5</t>
  </si>
  <si>
    <t>Laborer Zone 6</t>
  </si>
  <si>
    <t>Laborer Zone 7</t>
  </si>
  <si>
    <t xml:space="preserve">(10) Workman's Comp Source: </t>
  </si>
  <si>
    <t>Workman's Compensation (%)</t>
  </si>
  <si>
    <t>(9) Project Manager:</t>
  </si>
  <si>
    <t>(9) Techical Labor Source:</t>
  </si>
  <si>
    <t>(9) Foreman Source:</t>
  </si>
  <si>
    <t xml:space="preserve">(8) Zone Basis: </t>
  </si>
  <si>
    <t xml:space="preserve">(5) Zone Basis: </t>
  </si>
  <si>
    <t xml:space="preserve">(3) Zone Basis: </t>
  </si>
  <si>
    <t>User Mix 1</t>
  </si>
  <si>
    <t>User Mix 2</t>
  </si>
  <si>
    <t>User Mix 3</t>
  </si>
  <si>
    <t>User Mix 4</t>
  </si>
  <si>
    <t>User Mix 5 (see Seed Mix sheet)</t>
  </si>
  <si>
    <t>Administrative Cost Rates (%)</t>
  </si>
  <si>
    <t>of labor costs</t>
  </si>
  <si>
    <t>of the O&amp;M costs if O&amp;M costs are &gt;$100,000</t>
  </si>
  <si>
    <t>of the O&amp;M costs</t>
  </si>
  <si>
    <t>RECLAMATION COST ESTIMATION SUMMARY SHEET FOOTNOTES</t>
  </si>
  <si>
    <t>&lt;=</t>
  </si>
  <si>
    <t>&gt;</t>
  </si>
  <si>
    <t>CostData STD 3.xls</t>
  </si>
  <si>
    <t>Cost Ranges for Indirect Cost Percentages</t>
  </si>
  <si>
    <t>Format Version:</t>
  </si>
  <si>
    <t>Mix 4</t>
  </si>
  <si>
    <t>Barbed 3-strand</t>
  </si>
  <si>
    <t>Barbed 5-strand</t>
  </si>
  <si>
    <t>Barbed 3-strand Removal</t>
  </si>
  <si>
    <t>Barbed 5-strand Removal</t>
  </si>
  <si>
    <r>
      <t xml:space="preserve">Culvert Gate </t>
    </r>
    <r>
      <rPr>
        <vertAlign val="superscript"/>
        <sz val="10"/>
        <rFont val="Arial"/>
        <family val="2"/>
      </rPr>
      <t>(5)</t>
    </r>
  </si>
  <si>
    <t>Welding Equipment</t>
  </si>
  <si>
    <r>
      <t xml:space="preserve">Adit Foam Plug </t>
    </r>
    <r>
      <rPr>
        <vertAlign val="superscript"/>
        <sz val="10"/>
        <rFont val="Arial"/>
        <family val="2"/>
      </rPr>
      <t>(6)</t>
    </r>
  </si>
  <si>
    <r>
      <t xml:space="preserve">Production Opening Foam Plug </t>
    </r>
    <r>
      <rPr>
        <vertAlign val="superscript"/>
        <sz val="10"/>
        <rFont val="Arial"/>
        <family val="2"/>
      </rPr>
      <t>(6)</t>
    </r>
  </si>
  <si>
    <t>Units of Measure:</t>
  </si>
  <si>
    <t>Metric?</t>
  </si>
  <si>
    <t>Barbed 4-strand</t>
  </si>
  <si>
    <t>Barbed 4-strand Removal</t>
  </si>
  <si>
    <t>Generator 5KW</t>
  </si>
  <si>
    <t>HDEP Welder (pipe or liner)</t>
  </si>
  <si>
    <t>Pipe and Drainpipe Installation</t>
  </si>
  <si>
    <t>No. of Bases/Regions:</t>
  </si>
  <si>
    <t>Basis/Region</t>
  </si>
  <si>
    <t>Basis/Region Name</t>
  </si>
  <si>
    <t>Basis/Region Description</t>
  </si>
  <si>
    <t>Basis 1</t>
  </si>
  <si>
    <t>Basis 2</t>
  </si>
  <si>
    <t>Basis 3</t>
  </si>
  <si>
    <t>Basis 4</t>
  </si>
  <si>
    <t>Basis 5</t>
  </si>
  <si>
    <t>Basis 6</t>
  </si>
  <si>
    <t>Basis 7</t>
  </si>
  <si>
    <t>Basis 8</t>
  </si>
  <si>
    <t>Basis 9</t>
  </si>
  <si>
    <t>Basis 10</t>
  </si>
  <si>
    <t>Basis 11</t>
  </si>
  <si>
    <t>Basis 12</t>
  </si>
  <si>
    <t>Basis 13</t>
  </si>
  <si>
    <t>Basis 14</t>
  </si>
  <si>
    <t>Basis 15</t>
  </si>
  <si>
    <r>
      <t>Seeding - Drill</t>
    </r>
    <r>
      <rPr>
        <vertAlign val="superscript"/>
        <sz val="10"/>
        <rFont val="Arial"/>
        <family val="2"/>
      </rPr>
      <t xml:space="preserve"> (1)</t>
    </r>
  </si>
  <si>
    <r>
      <t>Seeding - Hydroseeding</t>
    </r>
    <r>
      <rPr>
        <vertAlign val="superscript"/>
        <sz val="10"/>
        <rFont val="Arial"/>
        <family val="2"/>
      </rPr>
      <t xml:space="preserve"> (1)</t>
    </r>
  </si>
  <si>
    <r>
      <t xml:space="preserve">Seeding - Broadcast Mechanical </t>
    </r>
    <r>
      <rPr>
        <vertAlign val="superscript"/>
        <sz val="10"/>
        <rFont val="Arial"/>
        <family val="2"/>
      </rPr>
      <t>(1)</t>
    </r>
  </si>
  <si>
    <t>WASTE DISPOSAL</t>
  </si>
  <si>
    <t>Rubbish and Waste Handling</t>
  </si>
  <si>
    <t>Dumpster delivery (average for all sizes)</t>
  </si>
  <si>
    <t>Haul (average for all sizes)</t>
  </si>
  <si>
    <t>Rent per month (average for all sizes)</t>
  </si>
  <si>
    <t>Disposal fee per ton (tonne) (average for all sizes)</t>
  </si>
  <si>
    <t>Dumpster Cost Source</t>
  </si>
  <si>
    <t>Disposal Fee Source:</t>
  </si>
  <si>
    <t>Bulk material (average)</t>
  </si>
  <si>
    <t>Hazardous Material Handling - Solids</t>
  </si>
  <si>
    <t>Pickup fees 55 gal. drums</t>
  </si>
  <si>
    <t>Transport - truck load (80 drums, 25 cy (m3), 18 tons)</t>
  </si>
  <si>
    <t>Dump site disposal fee</t>
  </si>
  <si>
    <t>Hazardous Material Handling - Liquids</t>
  </si>
  <si>
    <t>hr.</t>
  </si>
  <si>
    <t>Insitu Biotreatment</t>
  </si>
  <si>
    <t>Insitu Treatement Cost Source</t>
  </si>
  <si>
    <t>HCS Disposal Fee Source:</t>
  </si>
  <si>
    <t>Hydrocarbon Contaminated Soils (HCS)</t>
  </si>
  <si>
    <t>HCS disposal fee</t>
  </si>
  <si>
    <t>Solid Handling Cost Source</t>
  </si>
  <si>
    <t>Solid Disposal Fee Source:</t>
  </si>
  <si>
    <t>Liquid Handling Cost Source</t>
  </si>
  <si>
    <t>Liquid Disposal Fee Source:</t>
  </si>
  <si>
    <t>Electical Power</t>
  </si>
  <si>
    <t>$/kWh</t>
  </si>
  <si>
    <r>
      <t xml:space="preserve">Monthly Rental Basis
</t>
    </r>
    <r>
      <rPr>
        <sz val="10"/>
        <rFont val="Arial"/>
        <family val="2"/>
      </rPr>
      <t>(operating hrs/ period)</t>
    </r>
  </si>
  <si>
    <t>1. Engineering, Design and Construction (ED&amp;C) Plan (7)</t>
  </si>
  <si>
    <t>Variable Rate</t>
  </si>
  <si>
    <t>2. Contingency (8)</t>
  </si>
  <si>
    <t>3. Insurance (9)</t>
  </si>
  <si>
    <t>4. Bond (10)</t>
  </si>
  <si>
    <t>5. Contractor Profit (11)</t>
  </si>
  <si>
    <t>6. Contract Administration (12)</t>
  </si>
  <si>
    <t>Cost Type:</t>
  </si>
  <si>
    <t>Construction Management Support</t>
  </si>
  <si>
    <t>Office Trailer, Furnished, no hook-ups</t>
  </si>
  <si>
    <t>Toilet Portable, chemical</t>
  </si>
  <si>
    <t>month</t>
  </si>
  <si>
    <t>Small Plan</t>
  </si>
  <si>
    <r>
      <t>Seeding - Broadcast Manual</t>
    </r>
    <r>
      <rPr>
        <vertAlign val="superscript"/>
        <sz val="10"/>
        <rFont val="Arial"/>
        <family val="2"/>
      </rPr>
      <t xml:space="preserve"> (1)</t>
    </r>
  </si>
  <si>
    <t>Pickup Truck Travel</t>
  </si>
  <si>
    <t>Vacuum Truck Pickup (2200 gal or 9,700 litres)</t>
  </si>
  <si>
    <t>Vacuum Truck Pickup (5000 gal or 2,000 litres)</t>
  </si>
  <si>
    <t>Drain Rock Preparation</t>
  </si>
  <si>
    <t>Crushing</t>
  </si>
  <si>
    <t>Screening</t>
  </si>
  <si>
    <r>
      <t>Substation</t>
    </r>
    <r>
      <rPr>
        <vertAlign val="superscript"/>
        <sz val="10"/>
        <rFont val="Arial"/>
        <family val="2"/>
      </rPr>
      <t xml:space="preserve"> (9)</t>
    </r>
  </si>
  <si>
    <t>Culvert Removal</t>
  </si>
  <si>
    <t>12 in (300 mm ) Diameter</t>
  </si>
  <si>
    <t>18 in (450 mm) Diameter</t>
  </si>
  <si>
    <t>24 in (600 mm) Diameter</t>
  </si>
  <si>
    <t>36 in (1m) Diameter</t>
  </si>
  <si>
    <t>Pipeline Removal</t>
  </si>
  <si>
    <t>Plastic Pipe 3/4 in (mm) - 4 in (100 mm) diameter</t>
  </si>
  <si>
    <t>6 in (150 mm) - 8 in (200 mm)</t>
  </si>
  <si>
    <t>10 in (250 mm) - 18 in (450 mm)</t>
  </si>
  <si>
    <t>50 Ton Crane</t>
  </si>
  <si>
    <t>120 Ton Crane</t>
  </si>
  <si>
    <t>Demolition Shears</t>
  </si>
  <si>
    <t>S340 (fits 322/325/330)</t>
  </si>
  <si>
    <t>S365 (fits 330/345)</t>
  </si>
  <si>
    <t>S390 (fits 365/385)</t>
  </si>
  <si>
    <t>Demolition Grapples</t>
  </si>
  <si>
    <t>G315 (fits 322/325)</t>
  </si>
  <si>
    <t>G320 (fits 325/330)</t>
  </si>
  <si>
    <t>G330 (fits 345/365)</t>
  </si>
  <si>
    <t>725 (articulated)</t>
  </si>
  <si>
    <t>740 (articulated)</t>
  </si>
  <si>
    <t>785C</t>
  </si>
  <si>
    <t>777D Water Truck</t>
  </si>
  <si>
    <t>785C Water Truck</t>
  </si>
  <si>
    <t>Water 12in (300mm) 40ft (12m) length, welded HDPE</t>
  </si>
  <si>
    <t>User Data</t>
  </si>
  <si>
    <r>
      <t>TIRE COST TABLE [Cost Per Tire</t>
    </r>
    <r>
      <rPr>
        <b/>
        <vertAlign val="superscript"/>
        <sz val="18"/>
        <rFont val="Arial"/>
        <family val="2"/>
      </rPr>
      <t>(1,2,3)</t>
    </r>
    <r>
      <rPr>
        <b/>
        <sz val="18"/>
        <rFont val="Arial"/>
        <family val="2"/>
      </rPr>
      <t>]</t>
    </r>
  </si>
  <si>
    <r>
      <t xml:space="preserve">G.E.T CONSUMPTION [Cost Per Hour] </t>
    </r>
    <r>
      <rPr>
        <vertAlign val="superscript"/>
        <sz val="18"/>
        <rFont val="Arial"/>
        <family val="2"/>
      </rPr>
      <t>(1) (Wear Items)</t>
    </r>
  </si>
  <si>
    <r>
      <t xml:space="preserve">PREVENTATIVE MAINTENANCE COST [Cost Per Hour] </t>
    </r>
    <r>
      <rPr>
        <b/>
        <vertAlign val="superscript"/>
        <sz val="18"/>
        <rFont val="Arial"/>
        <family val="2"/>
      </rPr>
      <t>(1)</t>
    </r>
  </si>
  <si>
    <r>
      <t xml:space="preserve">MONTHLY EQUIPMENT RATE TABLE  [Cost Per Month] </t>
    </r>
    <r>
      <rPr>
        <b/>
        <vertAlign val="superscript"/>
        <sz val="18"/>
        <rFont val="Arial"/>
        <family val="2"/>
      </rPr>
      <t>(1)</t>
    </r>
  </si>
  <si>
    <t>735 (articulated)</t>
  </si>
  <si>
    <t>120H</t>
  </si>
  <si>
    <t>312C</t>
  </si>
  <si>
    <t>330C</t>
  </si>
  <si>
    <t>428D 4WD Backhoe</t>
  </si>
  <si>
    <t>5 Ton Crane</t>
  </si>
  <si>
    <t>20 Ton Crane</t>
  </si>
  <si>
    <t>Timber Mulch</t>
  </si>
  <si>
    <t>Wheeled Dozers</t>
  </si>
  <si>
    <t>824G</t>
  </si>
  <si>
    <t>834G</t>
  </si>
  <si>
    <t>854G</t>
  </si>
  <si>
    <t>Water 4in (100mm ) 40ft (12m) length, welded HDPE</t>
  </si>
  <si>
    <t>Water 6in (150mm) 40ft (12m) length, welded HDPE</t>
  </si>
  <si>
    <t>Drain 4in (100mm) perforated PVC</t>
  </si>
  <si>
    <t>Drain 6in (150mm) perforated PVC</t>
  </si>
  <si>
    <t>Drain 4in (100mm) corrugated, perf or plain</t>
  </si>
  <si>
    <t>Drain 6in (150mm) corrugated., perf or plain</t>
  </si>
  <si>
    <t>20 in (500 mm) - 36 in (1 m)</t>
  </si>
  <si>
    <r>
      <t xml:space="preserve">Shrub Planting - bare root 6-10 in (150- 250mm) </t>
    </r>
    <r>
      <rPr>
        <vertAlign val="superscript"/>
        <sz val="10"/>
        <rFont val="Arial"/>
        <family val="2"/>
      </rPr>
      <t>(2)</t>
    </r>
  </si>
  <si>
    <r>
      <t xml:space="preserve">Tree Planting - bare root 11-16 in (270- 400mm) </t>
    </r>
    <r>
      <rPr>
        <vertAlign val="superscript"/>
        <sz val="10"/>
        <rFont val="Arial"/>
        <family val="2"/>
      </rPr>
      <t>(3)</t>
    </r>
  </si>
  <si>
    <t>CS663E Vibratory Roller</t>
  </si>
  <si>
    <t>CP663E Sheepsfoot Compactor</t>
  </si>
  <si>
    <t>L-2350</t>
  </si>
  <si>
    <t>24M</t>
  </si>
  <si>
    <t>797B</t>
  </si>
  <si>
    <t>Senior Planning Engineer</t>
  </si>
  <si>
    <t>Project Engineer</t>
  </si>
  <si>
    <t>Mechanic/Fitter</t>
  </si>
  <si>
    <t>State Payroll Tax (13),(15),(17),(18)</t>
  </si>
  <si>
    <t>Fencing Removal</t>
  </si>
  <si>
    <t>SRCE Data File v1.12</t>
  </si>
  <si>
    <t>Shovels</t>
  </si>
  <si>
    <t>KOM PC2000</t>
  </si>
  <si>
    <t>KOM PC3000</t>
  </si>
  <si>
    <t>KOM PC4000</t>
  </si>
  <si>
    <t>KOM PC5500</t>
  </si>
  <si>
    <t>KOM PC8000</t>
  </si>
  <si>
    <t>Catepillar model or equivalent, LeTourneau loader, Komatsu shovels</t>
  </si>
  <si>
    <t>Imperial</t>
  </si>
  <si>
    <t>Cost per set</t>
  </si>
  <si>
    <t>Total cost for all required tires.</t>
  </si>
  <si>
    <t>Caterpillar Handbook, Edition 35; Ch. 20</t>
  </si>
  <si>
    <t>Northern Nevada</t>
  </si>
  <si>
    <t>Churchill, Douglas, Elko, Eureka, Humboldt, Lander, Lyon, Mineral, Pershing, Storey, Washoe, and White Pine Counties</t>
  </si>
  <si>
    <t>Southern Nevada</t>
  </si>
  <si>
    <t>Clark, Esmeralda, Lincoln and Nye Counties</t>
  </si>
  <si>
    <t>N. Nevada Notice Level</t>
  </si>
  <si>
    <t>Notice Level Cost Basis for Churchill, Douglas, Elko, Esmeralda, Eureka, Humboldt, Lander, Lyon, Mineral, Pershing, Storey, Washoe, and White Pine Counties</t>
  </si>
  <si>
    <t>S. Nevada Notice Level</t>
  </si>
  <si>
    <t>Group 10</t>
  </si>
  <si>
    <t>Group 4</t>
  </si>
  <si>
    <t>Group 3</t>
  </si>
  <si>
    <t>Group 1</t>
  </si>
  <si>
    <t>Group 2</t>
  </si>
  <si>
    <t>From Washoe Co. Courthouse</t>
  </si>
  <si>
    <t>From Las Vegas City Hall</t>
  </si>
  <si>
    <t>Dump Truck Driver &gt; 25 yds &lt; 60 yds</t>
  </si>
  <si>
    <t>Dump Truck Driver &gt; 60 yds &lt; 75 yds</t>
  </si>
  <si>
    <t>Water Truck &gt; 2,500 gallons</t>
  </si>
  <si>
    <t>Dump Truck Driver &gt; 8 yds &lt; 18 yds</t>
  </si>
  <si>
    <t>30-50 miles</t>
  </si>
  <si>
    <t>50-70 miles</t>
  </si>
  <si>
    <t>&gt;70 miles</t>
  </si>
  <si>
    <t>Laughlin</t>
  </si>
  <si>
    <t/>
  </si>
  <si>
    <t>Water Analysis (Profile I) (1)</t>
  </si>
  <si>
    <t>Leach Test (MWMP) w/ analysis</t>
  </si>
  <si>
    <t>ABA + S speciation</t>
  </si>
  <si>
    <t>WAD Cyanide in water</t>
  </si>
  <si>
    <t>Water Analysis (Profile II) (1)</t>
  </si>
  <si>
    <t>of contract administration</t>
  </si>
  <si>
    <t>Nevada Division of Environmental Protection (NDEP) &amp; NV BLM</t>
  </si>
  <si>
    <t>RS Means R013113-60 NV Excavation (2012)</t>
  </si>
  <si>
    <t xml:space="preserve">NRS 612.540, NRS 612.606 </t>
  </si>
  <si>
    <t xml:space="preserve">Unemployment Tax </t>
  </si>
  <si>
    <t xml:space="preserve">1.  Federal construction contracts require Davis-Bacon wage rates for contracts over $2,000.  Wage rate estimates may include base pay, payroll loading, overhead and profit.  To avoid double counting of any of the identified administrative costs the operator must itemize the components of their labor cost estimates or provide BLM with a signed statement, under penalty of USC 1001, that identifies what specific administrative costs are included in the quoted hourly rate. </t>
  </si>
  <si>
    <t>2.  The reclamation cost estimate must include the estimated plugging cost of at least one drill hole for each active drill rig in the project area.  Where the submitted Notice or approved Plan of Operations calls for drill holes to be plugged, but doesn’t specifically require the drill holes be plugged before the drill rig has been moved from the drill pad, the reclamation cost estimate must include the plugging cost for those drill holes.  For all drill holes and wells scheduled to be left open, the estimated plugging cost must be included in the reclamation cost estimate.  Where the approved Plan of Operations proposes immediate mining through an area where the drilling is to occur, and the cost of the post-mining reclamation is included in the reclamation cost estimate, the cost estimate does not need to include the plugging costs for those drill holes.</t>
  </si>
  <si>
    <t>3.  Miscellaneous items should be itemized on accompanying worksheets.</t>
  </si>
  <si>
    <t xml:space="preserve">4.  Fluid management should be calculated only when mineral processing activities are involved.  Fluid management represents the costs of maintaining proper fluid management to prevent overflow of solution ponds through premature cessation or abandonment of operations.  Calculate a minimum six month direct cost estimate which includes power, supplies, equipment, labor and maintenance. </t>
  </si>
  <si>
    <t>5.  Handling of hazardous materials includes the cost of decontaminating, neutralizing, disposing, treating and/or isolating all hazardous materials used, produced, or stored on the site.</t>
  </si>
  <si>
    <t>6.  Any mitigation measures required in the Plan of Operations must be included in the reclamation cost estimate.  Mitigation may include measures to avoid, minimize, rectify and reduce or eliminate the impact, or compensate for the impact.</t>
  </si>
  <si>
    <t>7.  Engineering, design and construction (ED&amp;C) plans are often necessary to provide details on the reclamation needed to contract for the required work.  To estimate the cost to develop an ED&amp;C plan use 4-8% of the O&amp;M cost.  Calculate the ED&amp;C cost as a percentage of the O&amp;M cost as follows: up to and including $1 million, use 8%; over $1 million to $25 million, use 6%; and over $25 million, use 4%.  Inclusion of a line item for the development of an ED&amp;C plan may not be necessary for small operations, such as notice-level exploration.  With small, uncomplicated reclamation efforts contracting may be able to proceed without developing an ED&amp;C plan. [ED&amp;C is automatically eliminated if "Notice" is selected on the Property Information Sheet]</t>
  </si>
  <si>
    <t xml:space="preserve">8.  A contingency cost is included in the reclamation cost estimation to cover unforeseen cost elements.  Calculate the contingency cost as a percentage of the O&amp;M cost as follows: up to and including $500,000, use 10%; over $500,000 to $5 million, use 8%; over $5 million to $50 million, use 6%; and greater than $50 million, use 4%.  As with the ED&amp;C cost, inclusion of a contingency cost may not be necessary for small operations, such as notice-level exploration.  </t>
  </si>
  <si>
    <t>9.  Insurance premiums are calculated at 1.5% of the total labor costs.  Enter the premium amount if liability insurance is not included in the itemized unit costs.</t>
  </si>
  <si>
    <t xml:space="preserve">10.  Federal construction contracts exceeding $100,000 require both a performance and a payment bond (Miller Act, 40 USC 270et seq.).  Each bond premium is figured at 1.5% of the O&amp;M cost.  Enter the sum of both premium costs on this line. </t>
  </si>
  <si>
    <t>11.  For Federal construction contracts, use 10% of estimated O&amp;M cost for the contractor’s profit.</t>
  </si>
  <si>
    <t xml:space="preserve">12.  To estimate the contract administration cost, use 6 to 10% of the operational and maintenance (O&amp;M) cost.  Calculate the contract administration cost as a percentage of the O&amp;M cost as follows: up to and including $1 million, use 10%; over $1 million to $25 million, use 8%; and greater than $25 million use 6%.                                                                                                                                                                                                                                                                                                                                                                                                                                                                                                                                                                                                       </t>
  </si>
  <si>
    <t>Government Indirect Cost (13)</t>
  </si>
  <si>
    <t>Original source unknown.</t>
  </si>
  <si>
    <t>13.  Government indirect cost rate is 21% of the contract administration costs.</t>
  </si>
  <si>
    <t>0-50 miles</t>
  </si>
  <si>
    <t>0-20 miles</t>
  </si>
  <si>
    <t>50-150 miles</t>
  </si>
  <si>
    <t>20-40 miles</t>
  </si>
  <si>
    <t>150-300 miles</t>
  </si>
  <si>
    <t>40-60 miles</t>
  </si>
  <si>
    <t>&gt;300 miles</t>
  </si>
  <si>
    <t>&gt;60 miles</t>
  </si>
  <si>
    <t>&gt;50 miles</t>
  </si>
  <si>
    <t>0-30 miles</t>
  </si>
  <si>
    <t>Group 8A</t>
  </si>
  <si>
    <t>Group 12A</t>
  </si>
  <si>
    <t>D-B SUNV2017-001 10/1/2018</t>
  </si>
  <si>
    <t>Cashman Equipment Company () unless noted</t>
  </si>
  <si>
    <t>RS Means Heavy Construction (2021 Q2)</t>
  </si>
  <si>
    <t>Purecell Tire Quote: 2021</t>
  </si>
  <si>
    <t>D-B NV20210002 44379</t>
  </si>
  <si>
    <t>D-B NV20210012 44393</t>
  </si>
  <si>
    <t>D-B LABO0169-034 10/1/2020</t>
  </si>
  <si>
    <t>D-B LABO0872-015 44378</t>
  </si>
  <si>
    <t>D-B CARP0971-013 7/1/2020</t>
  </si>
  <si>
    <t>D-B CARP1977-003 44378</t>
  </si>
  <si>
    <t>R.S.Means 2021 Q2 (01 31 1320 0200 Total Incl.O&amp;P-10%) Adjusted for Elko, NV</t>
  </si>
  <si>
    <t>Wood plc 2021 Adjusted for Zone,Tax and Ins.</t>
  </si>
  <si>
    <t>Granite Seed $500 per Ton in 50 lb bag Wood (Hydro) Mulch (2021)</t>
  </si>
  <si>
    <t>Straw Spec 60 lb. bale, Cert. weed free, (Projected from 2019 quote)100 bales per load</t>
  </si>
  <si>
    <t>Granite Seed $0.70 per lb. in 50 lb. bag, 1 Ton min order Sustain 4-6-4 (2021)</t>
  </si>
  <si>
    <t>Western Nevada Supply $30.13 per 50 lb. bag 15-15-15 (2021)</t>
  </si>
  <si>
    <t>(1) Jentech Drilling Supply quote (2021) Type I,II Cement at $14.95 per 94 lb. bag</t>
  </si>
  <si>
    <t>(2) Jentech Drilling Supply (2021) 3/8 in. Chunk Bentonite Hole Plug at $9.25 per 50 lb. bag (5.75 cf/bag at 43 gallons slurry and 12.1% solids)+ 10% for bentonite chips added.</t>
  </si>
  <si>
    <t>(1) WET Lab, Reno, Nevada (2021)</t>
  </si>
  <si>
    <t>Well pump and Sample supply costs adjusted to 2021.</t>
  </si>
  <si>
    <t>(1) Source: Oil Price Infomration Service , average annual cost including freight to Nevada (2021).</t>
  </si>
  <si>
    <t>Source:  Federal Government Vehicle Allowance Rate 2021</t>
  </si>
  <si>
    <t>Source: NV Energy (2021) $0.07034</t>
  </si>
  <si>
    <t>Source: Kelley Erosion Control (Projected from 2020 quote).</t>
  </si>
  <si>
    <t>R.S. Means Heavy Construction (2021 Q2).</t>
  </si>
  <si>
    <t>2021 Q2 R.S. Means Heavy Const. ave. 02 81</t>
  </si>
  <si>
    <t>2021 Q2 R.S. Means Heavy Const., ave. 02 65</t>
  </si>
  <si>
    <t>NV BLM, 2/2006: 8 hr + 1hr mob/demob + 1hr setup per gate (adjusted to 2021)</t>
  </si>
  <si>
    <t>NV BLM, 2/2006: 8 hr+ 1hr mob/demob + 1hr setup per adit; 16 hrs per production opening (adjusted to 2021)</t>
  </si>
  <si>
    <t>NV Energy estimate (2009) Adjusted to 2021</t>
  </si>
  <si>
    <t>NV Energy estimate (2018) adjusted to 2021</t>
  </si>
  <si>
    <t>Cashman Equipment Company (July 2021) unless noted</t>
  </si>
  <si>
    <t>Boart Longyear Quote: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</si>
</sst>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Red]\-&quot;$&quot;#,##0"/>
    <numFmt numFmtId="165" formatCode="_-&quot;$&quot;* #,##0.00_-;\-&quot;$&quot;* #,##0.00_-;_-&quot;$&quot;* &quot;-&quot;??_-;_-@_-"/>
    <numFmt numFmtId="166" formatCode="&quot;$&quot;#,##0"/>
    <numFmt numFmtId="167" formatCode="&quot;$&quot;#,##0.00"/>
    <numFmt numFmtId="168" formatCode="General&quot;H&quot;"/>
    <numFmt numFmtId="169" formatCode="0.0"/>
    <numFmt numFmtId="170" formatCode="0.00_)"/>
    <numFmt numFmtId="171" formatCode="[$-409]mmmm\ d\,\ yyyy;@"/>
    <numFmt numFmtId="172" formatCode="[$-409]mmm\-yyyy;@"/>
    <numFmt numFmtId="173" formatCode="#,##0.0"/>
    <numFmt numFmtId="174" formatCode="#,##0.000"/>
    <numFmt numFmtId="175" formatCode="&quot;$&quot;#,##0.000"/>
  </numFmts>
  <fonts count="63">
    <font>
      <sz val="10"/>
      <name val="Arial"/>
    </font>
    <font>
      <sz val="10"/>
      <name val="Arial"/>
      <family val="2"/>
    </font>
    <font>
      <sz val="10"/>
      <name val="Times New Roman"/>
      <family val="1"/>
    </font>
    <font>
      <i/>
      <sz val="8"/>
      <color indexed="12"/>
      <name val="Arial"/>
      <family val="2"/>
    </font>
    <font>
      <b/>
      <sz val="14"/>
      <name val="Arial"/>
      <family val="2"/>
    </font>
    <font>
      <b/>
      <sz val="12"/>
      <name val="Arial"/>
      <family val="2"/>
    </font>
    <font>
      <sz val="12"/>
      <name val="Arial"/>
      <family val="2"/>
    </font>
    <font>
      <b/>
      <sz val="10"/>
      <name val="Arial"/>
      <family val="2"/>
    </font>
    <font>
      <sz val="10"/>
      <name val="Arial MT"/>
    </font>
    <font>
      <b/>
      <i/>
      <sz val="10"/>
      <name val="Arial"/>
      <family val="2"/>
    </font>
    <font>
      <sz val="8"/>
      <name val="Arial"/>
      <family val="2"/>
    </font>
    <font>
      <sz val="10"/>
      <name val="Arial"/>
      <family val="2"/>
    </font>
    <font>
      <b/>
      <sz val="10"/>
      <name val="Arial"/>
      <family val="2"/>
    </font>
    <font>
      <b/>
      <sz val="18"/>
      <name val="Arial"/>
      <family val="2"/>
    </font>
    <font>
      <b/>
      <sz val="12"/>
      <name val="Arial"/>
      <family val="2"/>
    </font>
    <font>
      <b/>
      <vertAlign val="superscript"/>
      <sz val="12"/>
      <name val="Arial"/>
      <family val="2"/>
    </font>
    <font>
      <vertAlign val="superscript"/>
      <sz val="12"/>
      <name val="Arial"/>
      <family val="2"/>
    </font>
    <font>
      <sz val="9"/>
      <name val="Arial"/>
      <family val="2"/>
    </font>
    <font>
      <sz val="9"/>
      <name val="Arial"/>
      <family val="2"/>
    </font>
    <font>
      <sz val="8"/>
      <name val="Arial"/>
      <family val="2"/>
    </font>
    <font>
      <b/>
      <i/>
      <sz val="10"/>
      <name val="Arial"/>
      <family val="2"/>
    </font>
    <font>
      <vertAlign val="superscript"/>
      <sz val="10"/>
      <name val="Arial"/>
      <family val="2"/>
    </font>
    <font>
      <b/>
      <sz val="9"/>
      <name val="Arial"/>
      <family val="2"/>
    </font>
    <font>
      <vertAlign val="superscript"/>
      <sz val="10"/>
      <name val="Arial MT"/>
    </font>
    <font>
      <b/>
      <sz val="12"/>
      <name val="Arial MT"/>
    </font>
    <font>
      <sz val="8"/>
      <name val="Arial MT"/>
    </font>
    <font>
      <b/>
      <vertAlign val="superscript"/>
      <sz val="18"/>
      <name val="Arial"/>
      <family val="2"/>
    </font>
    <font>
      <sz val="10"/>
      <color indexed="10"/>
      <name val="Arial"/>
      <family val="2"/>
    </font>
    <font>
      <vertAlign val="superscript"/>
      <sz val="18"/>
      <name val="Arial"/>
      <family val="2"/>
    </font>
    <font>
      <sz val="12"/>
      <name val="Arial"/>
      <family val="2"/>
    </font>
    <font>
      <sz val="10"/>
      <name val="Arial"/>
      <family val="2"/>
    </font>
    <font>
      <sz val="18"/>
      <name val="Arial"/>
      <family val="2"/>
    </font>
    <font>
      <sz val="12"/>
      <color indexed="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2"/>
      <color indexed="9"/>
      <name val="Arial"/>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b/>
      <sz val="10"/>
      <name val="Arial"/>
      <family val="2"/>
    </font>
    <font>
      <b/>
      <i/>
      <sz val="10"/>
      <name val="Arial"/>
      <family val="2"/>
    </font>
    <font>
      <b/>
      <sz val="12"/>
      <name val="Arial"/>
      <family val="2"/>
    </font>
    <font>
      <sz val="10"/>
      <color indexed="9"/>
      <name val="Arial"/>
      <family val="2"/>
    </font>
    <font>
      <b/>
      <sz val="14"/>
      <name val="Arial"/>
      <family val="2"/>
    </font>
    <font>
      <sz val="16"/>
      <name val="Arial"/>
      <family val="2"/>
    </font>
    <font>
      <sz val="8"/>
      <name val="Arial"/>
      <family val="2"/>
    </font>
    <font>
      <sz val="9"/>
      <name val="Arial"/>
      <family val="2"/>
    </font>
    <font>
      <b/>
      <sz val="9"/>
      <name val="Arial"/>
      <family val="2"/>
    </font>
    <font>
      <b/>
      <sz val="10"/>
      <name val="Arial MT"/>
    </font>
    <font>
      <b/>
      <sz val="11"/>
      <name val="Arial"/>
      <family val="2"/>
    </font>
    <font>
      <b/>
      <sz val="11"/>
      <name val="Arial"/>
      <family val="2"/>
    </font>
    <font>
      <b/>
      <sz val="12"/>
      <color indexed="22"/>
      <name val="Arial"/>
      <family val="2"/>
    </font>
    <font>
      <sz val="14"/>
      <color indexed="12"/>
      <name val="Arial"/>
      <family val="2"/>
    </font>
    <font>
      <b/>
      <i/>
      <sz val="10"/>
      <name val="Arial MT"/>
    </font>
    <font>
      <sz val="9"/>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gray125">
        <fgColor indexed="51"/>
        <bgColor indexed="9"/>
      </patternFill>
    </fill>
    <fill>
      <patternFill patternType="solid">
        <fgColor indexed="26"/>
        <bgColor indexed="64"/>
      </patternFill>
    </fill>
    <fill>
      <patternFill patternType="solid">
        <fgColor indexed="55"/>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indexed="22"/>
        <bgColor indexed="9"/>
      </patternFill>
    </fill>
    <fill>
      <patternFill patternType="solid">
        <fgColor indexed="22"/>
        <bgColor indexed="55"/>
      </patternFill>
    </fill>
    <fill>
      <patternFill patternType="lightTrellis">
        <fgColor indexed="31"/>
        <bgColor indexed="9"/>
      </patternFill>
    </fill>
    <fill>
      <patternFill patternType="solid">
        <fgColor indexed="43"/>
      </patternFill>
    </fill>
    <fill>
      <patternFill patternType="solid">
        <fgColor indexed="26"/>
      </patternFill>
    </fill>
    <fill>
      <patternFill patternType="solid">
        <fgColor indexed="41"/>
        <bgColor indexed="64"/>
      </patternFill>
    </fill>
    <fill>
      <patternFill patternType="gray0625">
        <fgColor indexed="9"/>
        <bgColor indexed="31"/>
      </patternFill>
    </fill>
    <fill>
      <patternFill patternType="gray0625">
        <bgColor indexed="31"/>
      </patternFill>
    </fill>
    <fill>
      <patternFill patternType="solid">
        <fgColor indexed="43"/>
        <bgColor indexed="55"/>
      </patternFill>
    </fill>
  </fills>
  <borders count="94">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medium">
        <color indexed="64"/>
      </left>
      <right/>
      <top/>
      <bottom/>
      <diagonal/>
    </border>
    <border>
      <left/>
      <right/>
      <top/>
      <bottom style="double">
        <color indexed="52"/>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64"/>
      </left>
      <right/>
      <top/>
      <bottom style="thin">
        <color indexed="8"/>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double">
        <color indexed="24"/>
      </top>
      <bottom/>
      <diagonal/>
    </border>
    <border>
      <left/>
      <right style="thick">
        <color indexed="64"/>
      </right>
      <top style="thin">
        <color indexed="64"/>
      </top>
      <bottom/>
      <diagonal/>
    </border>
    <border>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style="medium">
        <color indexed="64"/>
      </left>
      <right style="thin">
        <color indexed="8"/>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medium">
        <color indexed="64"/>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style="medium">
        <color indexed="64"/>
      </bottom>
      <diagonal/>
    </border>
  </borders>
  <cellStyleXfs count="368">
    <xf numFmtId="0" fontId="0" fillId="0" borderId="0">
      <protection hidden="1"/>
    </xf>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4" fillId="13"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1" fillId="0" borderId="1">
      <alignment horizontal="center" vertical="center" wrapText="1"/>
      <protection hidden="1"/>
    </xf>
    <xf numFmtId="0" fontId="47" fillId="21" borderId="2">
      <alignment horizontal="center" vertical="center" wrapText="1"/>
      <protection hidden="1"/>
    </xf>
    <xf numFmtId="0" fontId="47" fillId="21" borderId="1">
      <alignment horizontal="centerContinuous" vertical="center" wrapText="1"/>
      <protection hidden="1"/>
    </xf>
    <xf numFmtId="0" fontId="47" fillId="21" borderId="3">
      <alignment horizontal="center" vertical="center" wrapText="1"/>
      <protection hidden="1"/>
    </xf>
    <xf numFmtId="0" fontId="47" fillId="21" borderId="1">
      <alignment horizontal="center" vertical="center" wrapText="1"/>
      <protection hidden="1"/>
    </xf>
    <xf numFmtId="0" fontId="47" fillId="21" borderId="4">
      <alignment horizontal="center" textRotation="90" wrapText="1"/>
      <protection hidden="1"/>
    </xf>
    <xf numFmtId="0" fontId="35" fillId="3" borderId="0" applyNumberFormat="0" applyBorder="0" applyAlignment="0" applyProtection="0"/>
    <xf numFmtId="44" fontId="1" fillId="22" borderId="0" applyNumberFormat="0" applyBorder="0">
      <protection hidden="1"/>
    </xf>
    <xf numFmtId="42" fontId="48" fillId="23" borderId="5">
      <alignment horizontal="right"/>
      <protection hidden="1"/>
    </xf>
    <xf numFmtId="42" fontId="48" fillId="23" borderId="6">
      <alignment horizontal="right"/>
      <protection hidden="1"/>
    </xf>
    <xf numFmtId="3" fontId="1" fillId="22" borderId="7">
      <alignment horizontal="center"/>
      <protection hidden="1"/>
    </xf>
    <xf numFmtId="3" fontId="1" fillId="22" borderId="8">
      <alignment horizontal="center"/>
      <protection hidden="1"/>
    </xf>
    <xf numFmtId="3" fontId="1" fillId="22" borderId="9">
      <alignment horizontal="center"/>
      <protection hidden="1"/>
    </xf>
    <xf numFmtId="3" fontId="1" fillId="22" borderId="10">
      <alignment horizontal="center"/>
      <protection hidden="1"/>
    </xf>
    <xf numFmtId="0" fontId="47" fillId="22" borderId="11">
      <protection hidden="1"/>
    </xf>
    <xf numFmtId="0" fontId="49" fillId="22" borderId="0">
      <alignment vertical="top" wrapText="1"/>
      <protection hidden="1"/>
    </xf>
    <xf numFmtId="3" fontId="1" fillId="22" borderId="5">
      <alignment horizontal="center"/>
      <protection hidden="1"/>
    </xf>
    <xf numFmtId="3" fontId="1" fillId="22" borderId="5">
      <alignment horizontal="left"/>
      <protection hidden="1"/>
    </xf>
    <xf numFmtId="3" fontId="1" fillId="22" borderId="12">
      <alignment horizontal="right"/>
      <protection hidden="1"/>
    </xf>
    <xf numFmtId="3" fontId="1" fillId="22" borderId="13">
      <alignment horizontal="center"/>
      <protection hidden="1"/>
    </xf>
    <xf numFmtId="3" fontId="1" fillId="22" borderId="14">
      <alignment horizontal="center"/>
      <protection hidden="1"/>
    </xf>
    <xf numFmtId="167" fontId="1" fillId="22" borderId="11">
      <alignment horizontal="center"/>
      <protection hidden="1"/>
    </xf>
    <xf numFmtId="165" fontId="47" fillId="22" borderId="0">
      <alignment horizontal="centerContinuous"/>
      <protection hidden="1"/>
    </xf>
    <xf numFmtId="165" fontId="47" fillId="22" borderId="0">
      <alignment horizontal="center"/>
      <protection hidden="1"/>
    </xf>
    <xf numFmtId="165" fontId="47" fillId="22" borderId="11">
      <alignment horizontal="center" wrapText="1"/>
      <protection hidden="1"/>
    </xf>
    <xf numFmtId="165" fontId="47" fillId="22" borderId="0">
      <alignment horizontal="center" wrapText="1"/>
      <protection hidden="1"/>
    </xf>
    <xf numFmtId="167" fontId="1" fillId="22" borderId="15">
      <alignment horizontal="center"/>
      <protection hidden="1"/>
    </xf>
    <xf numFmtId="167" fontId="1" fillId="22" borderId="16">
      <alignment horizontal="center"/>
      <protection hidden="1"/>
    </xf>
    <xf numFmtId="164" fontId="1" fillId="22" borderId="11">
      <protection hidden="1"/>
    </xf>
    <xf numFmtId="164" fontId="1" fillId="22" borderId="7">
      <protection hidden="1"/>
    </xf>
    <xf numFmtId="164" fontId="47" fillId="22" borderId="7">
      <protection hidden="1"/>
    </xf>
    <xf numFmtId="164" fontId="47" fillId="22" borderId="17">
      <protection hidden="1"/>
    </xf>
    <xf numFmtId="164" fontId="47" fillId="22" borderId="18">
      <protection hidden="1"/>
    </xf>
    <xf numFmtId="164" fontId="47" fillId="22" borderId="4">
      <protection hidden="1"/>
    </xf>
    <xf numFmtId="164" fontId="47" fillId="22" borderId="10">
      <protection hidden="1"/>
    </xf>
    <xf numFmtId="164" fontId="47" fillId="22" borderId="3">
      <protection hidden="1"/>
    </xf>
    <xf numFmtId="164" fontId="47" fillId="22" borderId="2">
      <protection hidden="1"/>
    </xf>
    <xf numFmtId="164" fontId="47" fillId="22" borderId="19">
      <protection hidden="1"/>
    </xf>
    <xf numFmtId="164" fontId="1" fillId="22" borderId="11">
      <alignment horizontal="center"/>
      <protection hidden="1"/>
    </xf>
    <xf numFmtId="167" fontId="1" fillId="22" borderId="11">
      <protection hidden="1"/>
    </xf>
    <xf numFmtId="167" fontId="1" fillId="22" borderId="7">
      <protection hidden="1"/>
    </xf>
    <xf numFmtId="167" fontId="1" fillId="22" borderId="8">
      <protection hidden="1"/>
    </xf>
    <xf numFmtId="167" fontId="1" fillId="22" borderId="10">
      <protection hidden="1"/>
    </xf>
    <xf numFmtId="167" fontId="1" fillId="22" borderId="16">
      <protection hidden="1"/>
    </xf>
    <xf numFmtId="167" fontId="1" fillId="22" borderId="20">
      <protection hidden="1"/>
    </xf>
    <xf numFmtId="167" fontId="1" fillId="22" borderId="19">
      <protection hidden="1"/>
    </xf>
    <xf numFmtId="164" fontId="1" fillId="22" borderId="16">
      <protection hidden="1"/>
    </xf>
    <xf numFmtId="164" fontId="1" fillId="22" borderId="20">
      <protection hidden="1"/>
    </xf>
    <xf numFmtId="164" fontId="1" fillId="22" borderId="19">
      <protection hidden="1"/>
    </xf>
    <xf numFmtId="172" fontId="1" fillId="22" borderId="5">
      <alignment horizontal="center"/>
      <protection hidden="1"/>
    </xf>
    <xf numFmtId="2" fontId="1" fillId="22" borderId="11">
      <alignment horizontal="center"/>
      <protection hidden="1"/>
    </xf>
    <xf numFmtId="2" fontId="1" fillId="22" borderId="7">
      <alignment horizontal="center"/>
      <protection hidden="1"/>
    </xf>
    <xf numFmtId="4" fontId="1" fillId="22" borderId="8">
      <alignment horizontal="center"/>
      <protection hidden="1"/>
    </xf>
    <xf numFmtId="4" fontId="1" fillId="22" borderId="9">
      <alignment horizontal="center"/>
      <protection hidden="1"/>
    </xf>
    <xf numFmtId="4" fontId="1" fillId="22" borderId="10">
      <alignment horizontal="center"/>
      <protection hidden="1"/>
    </xf>
    <xf numFmtId="167" fontId="47" fillId="22" borderId="18">
      <protection hidden="1"/>
    </xf>
    <xf numFmtId="2" fontId="1" fillId="22" borderId="16">
      <alignment horizontal="center"/>
      <protection hidden="1"/>
    </xf>
    <xf numFmtId="2" fontId="1" fillId="22" borderId="19">
      <alignment horizontal="center"/>
      <protection hidden="1"/>
    </xf>
    <xf numFmtId="3" fontId="1" fillId="22" borderId="16">
      <alignment horizontal="center"/>
      <protection hidden="1"/>
    </xf>
    <xf numFmtId="165" fontId="1" fillId="22" borderId="21">
      <alignment horizontal="left"/>
      <protection hidden="1"/>
    </xf>
    <xf numFmtId="165" fontId="1" fillId="22" borderId="16">
      <alignment horizontal="left"/>
      <protection hidden="1"/>
    </xf>
    <xf numFmtId="165" fontId="47" fillId="22" borderId="5">
      <alignment horizontal="left"/>
      <protection hidden="1"/>
    </xf>
    <xf numFmtId="165" fontId="47" fillId="22" borderId="6">
      <alignment horizontal="left"/>
      <protection hidden="1"/>
    </xf>
    <xf numFmtId="0" fontId="1" fillId="22" borderId="22">
      <alignment horizontal="left"/>
      <protection hidden="1"/>
    </xf>
    <xf numFmtId="165" fontId="1" fillId="22" borderId="23">
      <alignment horizontal="left"/>
      <protection hidden="1"/>
    </xf>
    <xf numFmtId="9" fontId="1" fillId="22" borderId="11">
      <protection hidden="1"/>
    </xf>
    <xf numFmtId="173" fontId="1" fillId="22" borderId="11">
      <alignment horizontal="center"/>
      <protection hidden="1"/>
    </xf>
    <xf numFmtId="173" fontId="1" fillId="22" borderId="7">
      <alignment horizontal="center"/>
      <protection hidden="1"/>
    </xf>
    <xf numFmtId="173" fontId="1" fillId="22" borderId="8">
      <alignment horizontal="center"/>
      <protection hidden="1"/>
    </xf>
    <xf numFmtId="173" fontId="1" fillId="22" borderId="9">
      <alignment horizontal="center"/>
      <protection hidden="1"/>
    </xf>
    <xf numFmtId="173" fontId="1" fillId="22" borderId="2">
      <alignment horizontal="center"/>
      <protection hidden="1"/>
    </xf>
    <xf numFmtId="173" fontId="1" fillId="22" borderId="16">
      <alignment horizontal="center"/>
      <protection hidden="1"/>
    </xf>
    <xf numFmtId="173" fontId="1" fillId="22" borderId="18">
      <alignment horizontal="center"/>
      <protection hidden="1"/>
    </xf>
    <xf numFmtId="173" fontId="1" fillId="22" borderId="3">
      <alignment horizontal="center"/>
      <protection hidden="1"/>
    </xf>
    <xf numFmtId="165" fontId="1" fillId="22" borderId="12">
      <alignment horizontal="left"/>
      <protection hidden="1"/>
    </xf>
    <xf numFmtId="174" fontId="1" fillId="22" borderId="11">
      <alignment horizontal="center"/>
      <protection hidden="1"/>
    </xf>
    <xf numFmtId="174" fontId="1" fillId="22" borderId="16">
      <alignment horizontal="center"/>
      <protection hidden="1"/>
    </xf>
    <xf numFmtId="1" fontId="1" fillId="22" borderId="5">
      <alignment horizontal="center"/>
      <protection hidden="1"/>
    </xf>
    <xf numFmtId="0" fontId="36" fillId="24" borderId="24" applyNumberFormat="0" applyAlignment="0" applyProtection="0"/>
    <xf numFmtId="38" fontId="7" fillId="0" borderId="25" applyFill="0" applyBorder="0">
      <alignment horizontal="center"/>
      <protection locked="0"/>
    </xf>
    <xf numFmtId="168" fontId="1" fillId="25" borderId="26" applyNumberFormat="0" applyBorder="0">
      <protection locked="0"/>
    </xf>
    <xf numFmtId="0" fontId="2" fillId="0" borderId="0" applyFont="0" applyFill="0" applyBorder="0" applyAlignment="0" applyProtection="0">
      <alignment vertical="top"/>
    </xf>
    <xf numFmtId="0" fontId="3" fillId="21" borderId="0" applyNumberFormat="0" applyBorder="0">
      <protection locked="0"/>
    </xf>
    <xf numFmtId="0" fontId="37" fillId="0" borderId="0" applyNumberFormat="0" applyFill="0" applyBorder="0" applyAlignment="0" applyProtection="0"/>
    <xf numFmtId="0" fontId="1" fillId="0" borderId="27">
      <alignment horizontal="center"/>
      <protection hidden="1"/>
    </xf>
    <xf numFmtId="0" fontId="1" fillId="0" borderId="28">
      <alignment horizontal="center"/>
      <protection hidden="1"/>
    </xf>
    <xf numFmtId="0" fontId="50" fillId="0" borderId="17">
      <alignment horizontal="center"/>
      <protection hidden="1"/>
    </xf>
    <xf numFmtId="0" fontId="38" fillId="0" borderId="0" applyNumberFormat="0" applyFill="0" applyBorder="0" applyAlignment="0">
      <alignment vertical="top"/>
    </xf>
    <xf numFmtId="164" fontId="38" fillId="26" borderId="0" applyNumberFormat="0" applyBorder="0" applyAlignment="0">
      <alignment vertical="center"/>
      <protection hidden="1"/>
    </xf>
    <xf numFmtId="0" fontId="5" fillId="27" borderId="26">
      <alignment horizontal="center" vertical="center"/>
      <protection locked="0"/>
    </xf>
    <xf numFmtId="2" fontId="2" fillId="0" borderId="0" applyFont="0" applyFill="0" applyBorder="0" applyAlignment="0" applyProtection="0">
      <alignment vertical="top"/>
    </xf>
    <xf numFmtId="0" fontId="39" fillId="4" borderId="0" applyNumberFormat="0" applyBorder="0" applyAlignment="0" applyProtection="0"/>
    <xf numFmtId="0" fontId="4" fillId="28" borderId="29" applyNumberFormat="0">
      <alignment horizontal="left" vertical="top"/>
    </xf>
    <xf numFmtId="0" fontId="5" fillId="29" borderId="18" applyNumberFormat="0">
      <alignment horizontal="left" indent="1"/>
    </xf>
    <xf numFmtId="0" fontId="40" fillId="0" borderId="30" applyNumberFormat="0" applyFill="0" applyAlignment="0" applyProtection="0"/>
    <xf numFmtId="0" fontId="40" fillId="0" borderId="0" applyNumberFormat="0" applyFill="0" applyBorder="0" applyAlignment="0" applyProtection="0"/>
    <xf numFmtId="0" fontId="41" fillId="7" borderId="31" applyNumberFormat="0" applyAlignment="0" applyProtection="0"/>
    <xf numFmtId="0" fontId="6" fillId="30" borderId="32" applyNumberFormat="0" applyFont="0" applyBorder="0" applyAlignment="0">
      <alignment vertical="center" wrapText="1"/>
      <protection hidden="1"/>
    </xf>
    <xf numFmtId="0" fontId="42" fillId="0" borderId="33" applyNumberFormat="0" applyFill="0" applyAlignment="0" applyProtection="0"/>
    <xf numFmtId="0" fontId="43" fillId="31" borderId="0" applyNumberFormat="0" applyBorder="0" applyAlignment="0" applyProtection="0"/>
    <xf numFmtId="0" fontId="1" fillId="0" borderId="0" applyAlignment="0">
      <protection hidden="1"/>
    </xf>
    <xf numFmtId="0" fontId="52" fillId="0" borderId="32">
      <alignment horizontal="left" indent="2"/>
      <protection hidden="1"/>
    </xf>
    <xf numFmtId="0" fontId="53" fillId="0" borderId="32">
      <protection hidden="1"/>
    </xf>
    <xf numFmtId="0" fontId="53" fillId="0" borderId="34">
      <protection hidden="1"/>
    </xf>
    <xf numFmtId="42" fontId="1" fillId="0" borderId="35">
      <protection hidden="1"/>
    </xf>
    <xf numFmtId="0" fontId="1" fillId="0" borderId="36">
      <protection hidden="1"/>
    </xf>
    <xf numFmtId="0" fontId="1" fillId="0" borderId="8">
      <protection hidden="1"/>
    </xf>
    <xf numFmtId="0" fontId="1" fillId="0" borderId="37">
      <protection hidden="1"/>
    </xf>
    <xf numFmtId="0" fontId="1" fillId="0" borderId="38">
      <protection hidden="1"/>
    </xf>
    <xf numFmtId="0" fontId="1" fillId="0" borderId="29">
      <protection hidden="1"/>
    </xf>
    <xf numFmtId="0" fontId="5" fillId="0" borderId="19">
      <alignment horizontal="centerContinuous"/>
      <protection hidden="1"/>
    </xf>
    <xf numFmtId="0" fontId="47" fillId="0" borderId="36">
      <alignment horizontal="center"/>
      <protection hidden="1"/>
    </xf>
    <xf numFmtId="0" fontId="47" fillId="0" borderId="5">
      <alignment horizontal="center"/>
      <protection hidden="1"/>
    </xf>
    <xf numFmtId="0" fontId="47" fillId="0" borderId="35">
      <alignment horizontal="center"/>
      <protection hidden="1"/>
    </xf>
    <xf numFmtId="0" fontId="47" fillId="0" borderId="39">
      <alignment horizontal="center"/>
      <protection hidden="1"/>
    </xf>
    <xf numFmtId="0" fontId="47" fillId="0" borderId="5">
      <alignment horizontal="centerContinuous"/>
      <protection hidden="1"/>
    </xf>
    <xf numFmtId="0" fontId="47" fillId="0" borderId="18">
      <alignment horizontal="center"/>
      <protection hidden="1"/>
    </xf>
    <xf numFmtId="0" fontId="47" fillId="0" borderId="16">
      <alignment horizontal="left"/>
      <protection hidden="1"/>
    </xf>
    <xf numFmtId="0" fontId="47" fillId="0" borderId="0">
      <alignment horizontal="center"/>
      <protection hidden="1"/>
    </xf>
    <xf numFmtId="0" fontId="48" fillId="0" borderId="0">
      <alignment horizontal="center"/>
      <protection hidden="1"/>
    </xf>
    <xf numFmtId="0" fontId="7" fillId="0" borderId="19">
      <alignment horizontal="centerContinuous"/>
      <protection hidden="1"/>
    </xf>
    <xf numFmtId="0" fontId="48" fillId="0" borderId="0">
      <alignment horizontal="left" indent="2"/>
      <protection hidden="1"/>
    </xf>
    <xf numFmtId="0" fontId="7" fillId="0" borderId="16">
      <alignment horizontal="left"/>
      <protection hidden="1"/>
    </xf>
    <xf numFmtId="0" fontId="7" fillId="0" borderId="32">
      <alignment horizontal="left"/>
      <protection hidden="1"/>
    </xf>
    <xf numFmtId="0" fontId="7" fillId="0" borderId="13">
      <alignment horizontal="right"/>
      <protection hidden="1"/>
    </xf>
    <xf numFmtId="0" fontId="47" fillId="0" borderId="36">
      <alignment horizontal="right"/>
      <protection hidden="1"/>
    </xf>
    <xf numFmtId="0" fontId="47" fillId="0" borderId="4">
      <alignment horizontal="right"/>
      <protection hidden="1"/>
    </xf>
    <xf numFmtId="0" fontId="47" fillId="0" borderId="40">
      <alignment horizontal="right"/>
      <protection hidden="1"/>
    </xf>
    <xf numFmtId="0" fontId="1" fillId="0" borderId="5">
      <protection hidden="1"/>
    </xf>
    <xf numFmtId="0" fontId="53" fillId="0" borderId="5">
      <protection hidden="1"/>
    </xf>
    <xf numFmtId="0" fontId="1" fillId="0" borderId="35">
      <protection hidden="1"/>
    </xf>
    <xf numFmtId="0" fontId="1" fillId="0" borderId="13">
      <protection hidden="1"/>
    </xf>
    <xf numFmtId="0" fontId="1" fillId="0" borderId="5">
      <alignment horizontal="center"/>
      <protection hidden="1"/>
    </xf>
    <xf numFmtId="0" fontId="1" fillId="0" borderId="35">
      <alignment horizontal="center"/>
      <protection hidden="1"/>
    </xf>
    <xf numFmtId="0" fontId="1" fillId="0" borderId="39">
      <alignment horizontal="center"/>
      <protection hidden="1"/>
    </xf>
    <xf numFmtId="3" fontId="1" fillId="0" borderId="5">
      <alignment horizontal="center"/>
      <protection hidden="1"/>
    </xf>
    <xf numFmtId="3" fontId="1" fillId="0" borderId="35">
      <alignment horizontal="center"/>
      <protection hidden="1"/>
    </xf>
    <xf numFmtId="3" fontId="1" fillId="0" borderId="41">
      <alignment horizontal="center"/>
      <protection hidden="1"/>
    </xf>
    <xf numFmtId="3" fontId="1" fillId="0" borderId="6">
      <alignment horizontal="center"/>
      <protection hidden="1"/>
    </xf>
    <xf numFmtId="0" fontId="1" fillId="0" borderId="25">
      <alignment horizontal="center"/>
      <protection hidden="1"/>
    </xf>
    <xf numFmtId="0" fontId="1" fillId="0" borderId="6">
      <alignment horizontal="center"/>
      <protection hidden="1"/>
    </xf>
    <xf numFmtId="0" fontId="1" fillId="0" borderId="16">
      <alignment horizontal="left" indent="1"/>
      <protection hidden="1"/>
    </xf>
    <xf numFmtId="0" fontId="53" fillId="0" borderId="16">
      <alignment horizontal="left"/>
      <protection hidden="1"/>
    </xf>
    <xf numFmtId="0" fontId="1" fillId="0" borderId="21">
      <protection hidden="1"/>
    </xf>
    <xf numFmtId="0" fontId="53" fillId="0" borderId="32">
      <alignment horizontal="right"/>
      <protection hidden="1"/>
    </xf>
    <xf numFmtId="0" fontId="1" fillId="0" borderId="19">
      <alignment horizontal="left" indent="1"/>
      <protection hidden="1"/>
    </xf>
    <xf numFmtId="0" fontId="1" fillId="0" borderId="23">
      <protection hidden="1"/>
    </xf>
    <xf numFmtId="0" fontId="1" fillId="0" borderId="11">
      <alignment horizontal="right"/>
      <protection hidden="1"/>
    </xf>
    <xf numFmtId="0" fontId="53" fillId="0" borderId="16">
      <alignment horizontal="right"/>
      <protection hidden="1"/>
    </xf>
    <xf numFmtId="0" fontId="53" fillId="0" borderId="14">
      <alignment horizontal="right"/>
      <protection hidden="1"/>
    </xf>
    <xf numFmtId="0" fontId="1" fillId="0" borderId="16">
      <alignment horizontal="right"/>
      <protection hidden="1"/>
    </xf>
    <xf numFmtId="0" fontId="1" fillId="0" borderId="11">
      <alignment horizontal="right" wrapText="1"/>
      <protection hidden="1"/>
    </xf>
    <xf numFmtId="0" fontId="1" fillId="0" borderId="12">
      <protection hidden="1"/>
    </xf>
    <xf numFmtId="0" fontId="1" fillId="0" borderId="8">
      <alignment horizontal="left" wrapText="1" indent="1"/>
      <protection hidden="1"/>
    </xf>
    <xf numFmtId="0" fontId="1" fillId="0" borderId="16">
      <alignment horizontal="left" wrapText="1" indent="1"/>
      <protection hidden="1"/>
    </xf>
    <xf numFmtId="0" fontId="1" fillId="0" borderId="13">
      <protection hidden="1"/>
    </xf>
    <xf numFmtId="0" fontId="1" fillId="0" borderId="16">
      <alignment horizontal="left"/>
      <protection hidden="1"/>
    </xf>
    <xf numFmtId="0" fontId="1" fillId="0" borderId="42">
      <protection hidden="1"/>
    </xf>
    <xf numFmtId="0" fontId="1" fillId="0" borderId="14">
      <alignment horizontal="left" indent="1"/>
      <protection hidden="1"/>
    </xf>
    <xf numFmtId="0" fontId="47" fillId="0" borderId="8">
      <alignment horizontal="center"/>
      <protection hidden="1"/>
    </xf>
    <xf numFmtId="0" fontId="1" fillId="0" borderId="32">
      <alignment horizontal="left" indent="1"/>
      <protection hidden="1"/>
    </xf>
    <xf numFmtId="0" fontId="1" fillId="0" borderId="16">
      <alignment horizontal="left" indent="1"/>
      <protection hidden="1"/>
    </xf>
    <xf numFmtId="0" fontId="1" fillId="0" borderId="32">
      <alignment horizontal="left" indent="2"/>
      <protection hidden="1"/>
    </xf>
    <xf numFmtId="0" fontId="1" fillId="0" borderId="32">
      <protection hidden="1"/>
    </xf>
    <xf numFmtId="0" fontId="1" fillId="0" borderId="43">
      <protection hidden="1"/>
    </xf>
    <xf numFmtId="0" fontId="1" fillId="0" borderId="44">
      <protection hidden="1"/>
    </xf>
    <xf numFmtId="0" fontId="1" fillId="0" borderId="36">
      <alignment horizontal="right"/>
      <protection hidden="1"/>
    </xf>
    <xf numFmtId="0" fontId="1" fillId="0" borderId="45">
      <alignment horizontal="right"/>
      <protection hidden="1"/>
    </xf>
    <xf numFmtId="0" fontId="1" fillId="0" borderId="46">
      <alignment horizontal="left" indent="1"/>
      <protection hidden="1"/>
    </xf>
    <xf numFmtId="0" fontId="1" fillId="0" borderId="8">
      <alignment horizontal="left" indent="1"/>
      <protection hidden="1"/>
    </xf>
    <xf numFmtId="0" fontId="1" fillId="0" borderId="34">
      <alignment horizontal="left" indent="1"/>
      <protection hidden="1"/>
    </xf>
    <xf numFmtId="0" fontId="1" fillId="0" borderId="47">
      <protection hidden="1"/>
    </xf>
    <xf numFmtId="0" fontId="53" fillId="0" borderId="8">
      <alignment horizontal="right"/>
      <protection hidden="1"/>
    </xf>
    <xf numFmtId="0" fontId="53" fillId="0" borderId="37">
      <alignment horizontal="right"/>
      <protection hidden="1"/>
    </xf>
    <xf numFmtId="0" fontId="53" fillId="0" borderId="32">
      <alignment horizontal="right"/>
      <protection hidden="1"/>
    </xf>
    <xf numFmtId="0" fontId="1" fillId="0" borderId="36">
      <alignment horizontal="right"/>
      <protection hidden="1"/>
    </xf>
    <xf numFmtId="0" fontId="1" fillId="0" borderId="8">
      <alignment horizontal="right"/>
      <protection hidden="1"/>
    </xf>
    <xf numFmtId="0" fontId="1" fillId="0" borderId="37">
      <alignment horizontal="right"/>
      <protection hidden="1"/>
    </xf>
    <xf numFmtId="0" fontId="1" fillId="0" borderId="16">
      <alignment horizontal="right"/>
      <protection hidden="1"/>
    </xf>
    <xf numFmtId="0" fontId="1" fillId="0" borderId="32">
      <alignment horizontal="right"/>
      <protection hidden="1"/>
    </xf>
    <xf numFmtId="0" fontId="1" fillId="0" borderId="14">
      <alignment horizontal="right"/>
      <protection hidden="1"/>
    </xf>
    <xf numFmtId="0" fontId="1" fillId="0" borderId="40">
      <alignment horizontal="right"/>
      <protection hidden="1"/>
    </xf>
    <xf numFmtId="0" fontId="1" fillId="0" borderId="26">
      <protection hidden="1"/>
    </xf>
    <xf numFmtId="0" fontId="1" fillId="0" borderId="12">
      <protection hidden="1"/>
    </xf>
    <xf numFmtId="0" fontId="1" fillId="0" borderId="36">
      <protection locked="0" hidden="1"/>
    </xf>
    <xf numFmtId="0" fontId="1" fillId="0" borderId="8">
      <protection locked="0" hidden="1"/>
    </xf>
    <xf numFmtId="0" fontId="1" fillId="0" borderId="37">
      <protection locked="0" hidden="1"/>
    </xf>
    <xf numFmtId="0" fontId="50" fillId="0" borderId="0">
      <protection hidden="1"/>
    </xf>
    <xf numFmtId="0" fontId="1" fillId="32" borderId="48" applyNumberFormat="0" applyFont="0" applyAlignment="0" applyProtection="0"/>
    <xf numFmtId="0" fontId="47" fillId="0" borderId="0">
      <alignment horizontal="left"/>
      <protection hidden="1"/>
    </xf>
    <xf numFmtId="0" fontId="7" fillId="0" borderId="8">
      <alignment horizontal="left"/>
      <protection hidden="1"/>
    </xf>
    <xf numFmtId="0" fontId="7" fillId="0" borderId="16">
      <alignment horizontal="left"/>
      <protection hidden="1"/>
    </xf>
    <xf numFmtId="0" fontId="7" fillId="0" borderId="0">
      <alignment horizontal="right"/>
      <protection hidden="1"/>
    </xf>
    <xf numFmtId="0" fontId="7" fillId="0" borderId="32">
      <alignment horizontal="right"/>
      <protection hidden="1"/>
    </xf>
    <xf numFmtId="0" fontId="7" fillId="0" borderId="26">
      <alignment horizontal="right"/>
      <protection hidden="1"/>
    </xf>
    <xf numFmtId="0" fontId="1" fillId="0" borderId="5">
      <protection hidden="1"/>
    </xf>
    <xf numFmtId="0" fontId="44" fillId="11" borderId="49" applyNumberFormat="0" applyAlignment="0" applyProtection="0"/>
    <xf numFmtId="3" fontId="7" fillId="25" borderId="19" applyNumberFormat="0" applyBorder="0" applyAlignment="0">
      <alignment horizontal="center"/>
      <protection locked="0"/>
    </xf>
    <xf numFmtId="3" fontId="47" fillId="25" borderId="5" applyNumberFormat="0" applyAlignment="0">
      <alignment horizontal="center"/>
      <protection locked="0"/>
    </xf>
    <xf numFmtId="4" fontId="47" fillId="25" borderId="11" applyAlignment="0">
      <alignment horizontal="center"/>
      <protection locked="0"/>
    </xf>
    <xf numFmtId="0" fontId="54" fillId="25" borderId="7">
      <alignment horizontal="center" wrapText="1"/>
      <protection hidden="1"/>
    </xf>
    <xf numFmtId="0" fontId="55" fillId="25" borderId="50">
      <alignment horizontal="center" wrapText="1"/>
      <protection hidden="1"/>
    </xf>
    <xf numFmtId="0" fontId="55" fillId="25" borderId="32">
      <alignment horizontal="center" wrapText="1"/>
      <protection hidden="1"/>
    </xf>
    <xf numFmtId="0" fontId="55" fillId="25" borderId="46">
      <alignment horizontal="center" wrapText="1"/>
      <protection hidden="1"/>
    </xf>
    <xf numFmtId="0" fontId="54" fillId="25" borderId="8">
      <alignment horizontal="center" wrapText="1"/>
      <protection hidden="1"/>
    </xf>
    <xf numFmtId="0" fontId="54" fillId="25" borderId="10">
      <alignment horizontal="center" wrapText="1"/>
      <protection hidden="1"/>
    </xf>
    <xf numFmtId="0" fontId="47" fillId="25" borderId="16">
      <alignment horizontal="center"/>
      <protection locked="0"/>
    </xf>
    <xf numFmtId="0" fontId="47" fillId="25" borderId="19">
      <alignment horizontal="center"/>
      <protection locked="0"/>
    </xf>
    <xf numFmtId="173" fontId="47" fillId="25" borderId="11">
      <alignment horizontal="center"/>
      <protection locked="0"/>
    </xf>
    <xf numFmtId="0" fontId="5" fillId="0" borderId="0" applyFill="0" applyBorder="0">
      <protection hidden="1"/>
    </xf>
    <xf numFmtId="0" fontId="7" fillId="33" borderId="0" applyBorder="0">
      <alignment horizontal="center"/>
      <protection locked="0"/>
    </xf>
    <xf numFmtId="0" fontId="47" fillId="33" borderId="11">
      <alignment horizontal="left"/>
      <protection locked="0"/>
    </xf>
    <xf numFmtId="0" fontId="47" fillId="33" borderId="8">
      <alignment horizontal="left"/>
      <protection locked="0"/>
    </xf>
    <xf numFmtId="0" fontId="47" fillId="33" borderId="11">
      <alignment horizontal="center"/>
      <protection locked="0"/>
    </xf>
    <xf numFmtId="0" fontId="47" fillId="33" borderId="11">
      <alignment horizontal="centerContinuous"/>
      <protection locked="0"/>
    </xf>
    <xf numFmtId="0" fontId="47" fillId="33" borderId="7">
      <alignment horizontal="center"/>
      <protection locked="0"/>
    </xf>
    <xf numFmtId="0" fontId="47" fillId="33" borderId="10">
      <alignment horizontal="center"/>
      <protection locked="0"/>
    </xf>
    <xf numFmtId="0" fontId="47" fillId="33" borderId="16">
      <alignment horizontal="center"/>
      <protection locked="0"/>
    </xf>
    <xf numFmtId="0" fontId="47" fillId="33" borderId="19">
      <alignment horizontal="center"/>
      <protection locked="0"/>
    </xf>
    <xf numFmtId="0" fontId="47" fillId="33" borderId="51">
      <alignment horizontal="center"/>
      <protection locked="0"/>
    </xf>
    <xf numFmtId="0" fontId="47" fillId="33" borderId="16">
      <alignment horizontal="left"/>
      <protection locked="0"/>
    </xf>
    <xf numFmtId="0" fontId="47" fillId="33" borderId="19">
      <alignment horizontal="left"/>
      <protection locked="0"/>
    </xf>
    <xf numFmtId="0" fontId="47" fillId="33" borderId="16">
      <alignment horizontal="left" indent="2"/>
      <protection locked="0"/>
    </xf>
    <xf numFmtId="166" fontId="8" fillId="34" borderId="15">
      <protection hidden="1"/>
    </xf>
    <xf numFmtId="167" fontId="8" fillId="34" borderId="52">
      <alignment horizontal="right"/>
      <protection hidden="1"/>
    </xf>
    <xf numFmtId="167" fontId="8" fillId="34" borderId="7">
      <alignment horizontal="right"/>
      <protection hidden="1"/>
    </xf>
    <xf numFmtId="167" fontId="8" fillId="34" borderId="53">
      <alignment horizontal="right"/>
      <protection hidden="1"/>
    </xf>
    <xf numFmtId="175" fontId="8" fillId="34" borderId="54">
      <alignment horizontal="right"/>
      <protection hidden="1"/>
    </xf>
    <xf numFmtId="175" fontId="8" fillId="34" borderId="53">
      <alignment horizontal="right"/>
      <protection hidden="1"/>
    </xf>
    <xf numFmtId="0" fontId="25" fillId="34" borderId="5">
      <alignment vertical="top" wrapText="1"/>
      <protection hidden="1"/>
    </xf>
    <xf numFmtId="0" fontId="8" fillId="35" borderId="0" applyNumberFormat="0" applyBorder="0"/>
    <xf numFmtId="0" fontId="8" fillId="34" borderId="5">
      <protection hidden="1"/>
    </xf>
    <xf numFmtId="0" fontId="8" fillId="34" borderId="41">
      <protection hidden="1"/>
    </xf>
    <xf numFmtId="0" fontId="8" fillId="34" borderId="11">
      <alignment horizontal="center"/>
      <protection hidden="1"/>
    </xf>
    <xf numFmtId="0" fontId="8" fillId="34" borderId="27">
      <protection hidden="1"/>
    </xf>
    <xf numFmtId="0" fontId="8" fillId="34" borderId="21">
      <protection hidden="1"/>
    </xf>
    <xf numFmtId="10" fontId="56" fillId="34" borderId="55">
      <alignment horizontal="center" vertical="center"/>
      <protection hidden="1"/>
    </xf>
    <xf numFmtId="0" fontId="56" fillId="34" borderId="5">
      <alignment horizontal="right"/>
      <protection hidden="1"/>
    </xf>
    <xf numFmtId="0" fontId="8" fillId="34" borderId="16">
      <protection hidden="1"/>
    </xf>
    <xf numFmtId="0" fontId="8" fillId="34" borderId="22">
      <protection hidden="1"/>
    </xf>
    <xf numFmtId="0" fontId="8" fillId="34" borderId="23">
      <protection hidden="1"/>
    </xf>
    <xf numFmtId="0" fontId="8" fillId="34" borderId="12">
      <protection hidden="1"/>
    </xf>
    <xf numFmtId="0" fontId="7" fillId="35" borderId="56">
      <alignment horizontal="left" indent="2"/>
      <protection hidden="1"/>
    </xf>
    <xf numFmtId="9" fontId="8" fillId="34" borderId="5">
      <protection hidden="1"/>
    </xf>
    <xf numFmtId="10" fontId="8" fillId="34" borderId="5">
      <protection hidden="1"/>
    </xf>
    <xf numFmtId="0" fontId="57" fillId="0" borderId="32">
      <alignment vertical="center" wrapText="1"/>
      <protection hidden="1"/>
    </xf>
    <xf numFmtId="0" fontId="54" fillId="0" borderId="7">
      <alignment horizontal="center" wrapText="1"/>
      <protection hidden="1"/>
    </xf>
    <xf numFmtId="0" fontId="54" fillId="0" borderId="8">
      <alignment horizontal="center" wrapText="1"/>
      <protection hidden="1"/>
    </xf>
    <xf numFmtId="0" fontId="54" fillId="0" borderId="9">
      <alignment horizontal="center" wrapText="1"/>
      <protection hidden="1"/>
    </xf>
    <xf numFmtId="0" fontId="54" fillId="0" borderId="10">
      <alignment horizontal="center" wrapText="1"/>
      <protection hidden="1"/>
    </xf>
    <xf numFmtId="0" fontId="55" fillId="0" borderId="45">
      <alignment horizontal="center" wrapText="1"/>
      <protection hidden="1"/>
    </xf>
    <xf numFmtId="0" fontId="47" fillId="0" borderId="57">
      <alignment horizontal="centerContinuous" vertical="center" wrapText="1"/>
      <protection hidden="1"/>
    </xf>
    <xf numFmtId="0" fontId="47" fillId="0" borderId="7">
      <alignment horizontal="center" wrapText="1"/>
      <protection hidden="1"/>
    </xf>
    <xf numFmtId="0" fontId="47" fillId="0" borderId="8">
      <alignment horizontal="center" wrapText="1"/>
      <protection hidden="1"/>
    </xf>
    <xf numFmtId="0" fontId="47" fillId="0" borderId="10">
      <alignment horizontal="center" wrapText="1"/>
      <protection hidden="1"/>
    </xf>
    <xf numFmtId="0" fontId="47" fillId="0" borderId="11">
      <alignment horizontal="centerContinuous" vertical="center" wrapText="1"/>
      <protection hidden="1"/>
    </xf>
    <xf numFmtId="0" fontId="55" fillId="0" borderId="7">
      <alignment horizontal="centerContinuous" vertical="center" wrapText="1"/>
      <protection hidden="1"/>
    </xf>
    <xf numFmtId="0" fontId="47" fillId="0" borderId="9">
      <alignment horizontal="centerContinuous" vertical="center" wrapText="1"/>
      <protection hidden="1"/>
    </xf>
    <xf numFmtId="0" fontId="55" fillId="0" borderId="16">
      <alignment horizontal="centerContinuous" vertical="center" wrapText="1"/>
      <protection hidden="1"/>
    </xf>
    <xf numFmtId="0" fontId="47" fillId="0" borderId="20">
      <alignment horizontal="centerContinuous" vertical="center" wrapText="1"/>
      <protection hidden="1"/>
    </xf>
    <xf numFmtId="0" fontId="55" fillId="0" borderId="32">
      <alignment horizontal="center" wrapText="1"/>
      <protection hidden="1"/>
    </xf>
    <xf numFmtId="0" fontId="55" fillId="0" borderId="43">
      <alignment horizontal="center" wrapText="1"/>
      <protection hidden="1"/>
    </xf>
    <xf numFmtId="0" fontId="55" fillId="0" borderId="46">
      <alignment horizontal="center" wrapText="1"/>
      <protection hidden="1"/>
    </xf>
    <xf numFmtId="0" fontId="1" fillId="0" borderId="9">
      <alignment horizontal="centerContinuous"/>
      <protection hidden="1"/>
    </xf>
    <xf numFmtId="0" fontId="49" fillId="29" borderId="36"/>
    <xf numFmtId="0" fontId="58" fillId="29" borderId="18">
      <alignment horizontal="centerContinuous"/>
    </xf>
    <xf numFmtId="0" fontId="49" fillId="29" borderId="38">
      <alignment horizontal="centerContinuous"/>
    </xf>
    <xf numFmtId="0" fontId="59" fillId="29" borderId="36"/>
    <xf numFmtId="0" fontId="49" fillId="29" borderId="8">
      <alignment horizontal="centerContinuous"/>
    </xf>
    <xf numFmtId="0" fontId="49" fillId="29" borderId="9">
      <alignment horizontal="centerContinuous"/>
    </xf>
    <xf numFmtId="0" fontId="49" fillId="29" borderId="18">
      <alignment horizontal="centerContinuous"/>
    </xf>
    <xf numFmtId="0" fontId="49" fillId="29" borderId="4">
      <alignment horizontal="centerContinuous"/>
    </xf>
    <xf numFmtId="0" fontId="49" fillId="29" borderId="8">
      <alignment horizontal="left"/>
    </xf>
    <xf numFmtId="0" fontId="49" fillId="29" borderId="4">
      <alignment horizontal="left"/>
    </xf>
    <xf numFmtId="0" fontId="49" fillId="29" borderId="37"/>
    <xf numFmtId="0" fontId="49" fillId="29" borderId="47">
      <alignment horizontal="centerContinuous"/>
    </xf>
    <xf numFmtId="0" fontId="49" fillId="29" borderId="29"/>
    <xf numFmtId="0" fontId="49" fillId="29" borderId="44">
      <alignment horizontal="centerContinuous"/>
    </xf>
    <xf numFmtId="0" fontId="49" fillId="29" borderId="26"/>
    <xf numFmtId="0" fontId="51" fillId="28" borderId="4">
      <alignment horizontal="left" vertical="center"/>
      <protection hidden="1"/>
    </xf>
    <xf numFmtId="0" fontId="47" fillId="28" borderId="29">
      <alignment horizontal="left" vertical="center"/>
      <protection hidden="1"/>
    </xf>
    <xf numFmtId="0" fontId="47" fillId="28" borderId="38">
      <alignment horizontal="left" vertical="center"/>
      <protection hidden="1"/>
    </xf>
    <xf numFmtId="0" fontId="45" fillId="0" borderId="0" applyNumberFormat="0" applyFill="0" applyBorder="0" applyAlignment="0" applyProtection="0"/>
    <xf numFmtId="0" fontId="60" fillId="0" borderId="0">
      <alignment horizontal="left" indent="4"/>
      <protection hidden="1"/>
    </xf>
    <xf numFmtId="0" fontId="1" fillId="0" borderId="36">
      <protection hidden="1"/>
    </xf>
    <xf numFmtId="0" fontId="2" fillId="0" borderId="58" applyNumberFormat="0" applyFont="0" applyFill="0" applyAlignment="0" applyProtection="0">
      <alignment vertical="top"/>
    </xf>
    <xf numFmtId="0" fontId="1" fillId="0" borderId="0" applyNumberFormat="0" applyFont="0" applyFill="0" applyBorder="0">
      <protection locked="0"/>
    </xf>
    <xf numFmtId="168" fontId="9" fillId="27" borderId="0" applyNumberFormat="0" applyFont="0" applyBorder="0" applyAlignment="0">
      <protection locked="0"/>
    </xf>
    <xf numFmtId="0" fontId="49" fillId="27" borderId="59">
      <protection locked="0"/>
    </xf>
    <xf numFmtId="0" fontId="49" fillId="27" borderId="60">
      <protection locked="0"/>
    </xf>
    <xf numFmtId="3" fontId="47" fillId="27" borderId="11">
      <alignment horizontal="center"/>
      <protection locked="0"/>
    </xf>
    <xf numFmtId="0" fontId="47" fillId="27" borderId="61">
      <alignment horizontal="center"/>
      <protection locked="0"/>
    </xf>
    <xf numFmtId="0" fontId="47" fillId="27" borderId="8">
      <alignment horizontal="center"/>
      <protection locked="0"/>
    </xf>
    <xf numFmtId="0" fontId="47" fillId="27" borderId="37">
      <alignment horizontal="center"/>
      <protection locked="0"/>
    </xf>
    <xf numFmtId="0" fontId="47" fillId="27" borderId="5">
      <alignment horizontal="center"/>
      <protection locked="0"/>
    </xf>
    <xf numFmtId="0" fontId="47" fillId="27" borderId="5">
      <alignment horizontal="centerContinuous"/>
      <protection locked="0"/>
    </xf>
    <xf numFmtId="3" fontId="47" fillId="27" borderId="5">
      <alignment horizontal="center"/>
      <protection locked="0"/>
    </xf>
    <xf numFmtId="0" fontId="47" fillId="27" borderId="27">
      <alignment horizontal="center"/>
      <protection locked="0"/>
    </xf>
    <xf numFmtId="3" fontId="47" fillId="27" borderId="16">
      <alignment horizontal="center"/>
      <protection locked="0"/>
    </xf>
    <xf numFmtId="166" fontId="47" fillId="27" borderId="11">
      <protection locked="0"/>
    </xf>
    <xf numFmtId="167" fontId="47" fillId="27" borderId="11">
      <protection locked="0"/>
    </xf>
    <xf numFmtId="167" fontId="47" fillId="27" borderId="7">
      <protection locked="0"/>
    </xf>
    <xf numFmtId="167" fontId="47" fillId="27" borderId="16">
      <protection locked="0"/>
    </xf>
    <xf numFmtId="167" fontId="47" fillId="27" borderId="19">
      <protection locked="0"/>
    </xf>
    <xf numFmtId="166" fontId="47" fillId="27" borderId="16">
      <protection locked="0"/>
    </xf>
    <xf numFmtId="2" fontId="47" fillId="27" borderId="11">
      <alignment horizontal="center"/>
      <protection locked="0"/>
    </xf>
    <xf numFmtId="2" fontId="47" fillId="27" borderId="16">
      <alignment horizontal="center"/>
      <protection locked="0"/>
    </xf>
    <xf numFmtId="0" fontId="47" fillId="27" borderId="16">
      <alignment horizontal="center"/>
      <protection locked="0"/>
    </xf>
    <xf numFmtId="3" fontId="47" fillId="27" borderId="20">
      <alignment horizontal="center"/>
      <protection locked="0"/>
    </xf>
    <xf numFmtId="3" fontId="47" fillId="27" borderId="13">
      <alignment horizontal="left"/>
      <protection locked="0"/>
    </xf>
    <xf numFmtId="0" fontId="47" fillId="27" borderId="7">
      <alignment horizontal="center"/>
      <protection locked="0"/>
    </xf>
    <xf numFmtId="0" fontId="47" fillId="27" borderId="10">
      <alignment horizontal="center"/>
      <protection locked="0"/>
    </xf>
    <xf numFmtId="9" fontId="47" fillId="27" borderId="11">
      <alignment horizontal="center"/>
      <protection locked="0"/>
    </xf>
    <xf numFmtId="10" fontId="47" fillId="27" borderId="11">
      <alignment horizontal="center"/>
      <protection locked="0"/>
    </xf>
    <xf numFmtId="3" fontId="47" fillId="27" borderId="19">
      <alignment horizontal="center"/>
      <protection locked="0"/>
    </xf>
    <xf numFmtId="173" fontId="47" fillId="27" borderId="11">
      <alignment horizontal="center"/>
      <protection locked="0"/>
    </xf>
    <xf numFmtId="173" fontId="47" fillId="27" borderId="16">
      <alignment horizontal="center"/>
      <protection locked="0"/>
    </xf>
    <xf numFmtId="169" fontId="47" fillId="27" borderId="19">
      <alignment horizontal="center"/>
      <protection locked="0"/>
    </xf>
    <xf numFmtId="172" fontId="1" fillId="27" borderId="5">
      <alignment horizontal="center"/>
      <protection locked="0"/>
    </xf>
    <xf numFmtId="172" fontId="1" fillId="27" borderId="6">
      <alignment horizontal="center"/>
      <protection locked="0"/>
    </xf>
    <xf numFmtId="0" fontId="47" fillId="27" borderId="11">
      <alignment horizontal="left"/>
      <protection locked="0"/>
    </xf>
    <xf numFmtId="0" fontId="48" fillId="27" borderId="11">
      <alignment horizontal="left"/>
      <protection locked="0"/>
    </xf>
    <xf numFmtId="0" fontId="47" fillId="27" borderId="8">
      <alignment horizontal="left" indent="2"/>
      <protection locked="0"/>
    </xf>
    <xf numFmtId="0" fontId="47" fillId="27" borderId="16">
      <alignment horizontal="left" indent="2"/>
      <protection locked="0"/>
    </xf>
    <xf numFmtId="0" fontId="1" fillId="27" borderId="5">
      <alignment horizontal="center"/>
      <protection locked="0"/>
    </xf>
    <xf numFmtId="167" fontId="1" fillId="27" borderId="11">
      <protection locked="0"/>
    </xf>
    <xf numFmtId="0" fontId="1" fillId="27" borderId="5">
      <alignment horizontal="right"/>
      <protection locked="0"/>
    </xf>
    <xf numFmtId="0" fontId="1" fillId="27" borderId="19">
      <alignment horizontal="left"/>
      <protection locked="0"/>
    </xf>
    <xf numFmtId="0" fontId="47" fillId="27" borderId="34">
      <protection locked="0"/>
    </xf>
    <xf numFmtId="3" fontId="47" fillId="27" borderId="12">
      <alignment horizontal="center"/>
      <protection locked="0"/>
    </xf>
    <xf numFmtId="3" fontId="47" fillId="27" borderId="22">
      <alignment horizontal="center"/>
      <protection locked="0"/>
    </xf>
    <xf numFmtId="3" fontId="47" fillId="27" borderId="21">
      <alignment horizontal="center"/>
      <protection locked="0"/>
    </xf>
    <xf numFmtId="3" fontId="47" fillId="27" borderId="22">
      <alignment horizontal="center"/>
      <protection locked="0"/>
    </xf>
    <xf numFmtId="0" fontId="46" fillId="0" borderId="0" applyNumberFormat="0" applyFill="0" applyBorder="0" applyAlignment="0" applyProtection="0"/>
    <xf numFmtId="171" fontId="61" fillId="34" borderId="53">
      <alignment horizontal="left"/>
      <protection hidden="1"/>
    </xf>
    <xf numFmtId="0" fontId="56" fillId="34" borderId="15">
      <alignment vertical="center"/>
      <protection hidden="1"/>
    </xf>
    <xf numFmtId="0" fontId="8" fillId="34" borderId="22">
      <alignment wrapText="1"/>
      <protection hidden="1"/>
    </xf>
    <xf numFmtId="0" fontId="56" fillId="34" borderId="55">
      <alignment horizontal="left" vertical="center"/>
      <protection hidden="1"/>
    </xf>
    <xf numFmtId="0" fontId="56" fillId="34" borderId="55">
      <alignment horizontal="center" vertical="center"/>
      <protection hidden="1"/>
    </xf>
    <xf numFmtId="0" fontId="25" fillId="34" borderId="6">
      <alignment vertical="top" wrapText="1"/>
      <protection hidden="1"/>
    </xf>
    <xf numFmtId="0" fontId="8" fillId="34" borderId="20">
      <protection hidden="1"/>
    </xf>
    <xf numFmtId="167" fontId="8" fillId="34" borderId="85">
      <alignment horizontal="right"/>
      <protection hidden="1"/>
    </xf>
    <xf numFmtId="0" fontId="25" fillId="34" borderId="27">
      <alignment vertical="top" wrapText="1"/>
      <protection hidden="1"/>
    </xf>
    <xf numFmtId="9" fontId="8" fillId="34" borderId="6">
      <protection hidden="1"/>
    </xf>
    <xf numFmtId="166" fontId="8" fillId="34" borderId="56">
      <protection hidden="1"/>
    </xf>
    <xf numFmtId="10" fontId="8" fillId="34" borderId="5">
      <protection hidden="1"/>
    </xf>
    <xf numFmtId="0" fontId="8" fillId="34" borderId="0">
      <protection hidden="1"/>
    </xf>
  </cellStyleXfs>
  <cellXfs count="437">
    <xf numFmtId="0" fontId="0" fillId="0" borderId="0" xfId="0">
      <protection hidden="1"/>
    </xf>
    <xf numFmtId="0" fontId="0" fillId="0" borderId="0" xfId="0" applyProtection="1">
      <protection hidden="1"/>
    </xf>
    <xf numFmtId="0" fontId="0" fillId="0" borderId="0" xfId="0" applyAlignment="1" applyProtection="1">
      <protection hidden="1"/>
    </xf>
    <xf numFmtId="0" fontId="11" fillId="0" borderId="0" xfId="0" applyFont="1" applyProtection="1">
      <protection hidden="1"/>
    </xf>
    <xf numFmtId="0" fontId="0" fillId="0" borderId="0" xfId="0" applyFill="1" applyProtection="1">
      <protection hidden="1"/>
    </xf>
    <xf numFmtId="0" fontId="11" fillId="0" borderId="32" xfId="0" applyFont="1" applyFill="1" applyBorder="1" applyAlignment="1" applyProtection="1">
      <protection hidden="1"/>
    </xf>
    <xf numFmtId="0" fontId="6" fillId="0" borderId="0" xfId="0" applyFont="1" applyProtection="1">
      <protection hidden="1"/>
    </xf>
    <xf numFmtId="0" fontId="13" fillId="25" borderId="4" xfId="0" applyFont="1" applyFill="1" applyBorder="1" applyProtection="1">
      <protection hidden="1"/>
    </xf>
    <xf numFmtId="0" fontId="6" fillId="25" borderId="29" xfId="0" applyFont="1" applyFill="1" applyBorder="1" applyAlignment="1" applyProtection="1">
      <alignment horizontal="right"/>
      <protection hidden="1"/>
    </xf>
    <xf numFmtId="0" fontId="6" fillId="25" borderId="38" xfId="0" applyFont="1" applyFill="1" applyBorder="1" applyAlignment="1" applyProtection="1">
      <alignment horizontal="right"/>
      <protection hidden="1"/>
    </xf>
    <xf numFmtId="0" fontId="6" fillId="0" borderId="0" xfId="0" applyFont="1" applyFill="1" applyBorder="1" applyAlignment="1" applyProtection="1">
      <alignment horizontal="right"/>
      <protection hidden="1"/>
    </xf>
    <xf numFmtId="0" fontId="5" fillId="29" borderId="29" xfId="114" applyBorder="1" applyAlignment="1" applyProtection="1">
      <protection hidden="1"/>
    </xf>
    <xf numFmtId="0" fontId="11" fillId="0" borderId="62" xfId="0" applyFont="1" applyFill="1" applyBorder="1" applyAlignment="1" applyProtection="1">
      <protection hidden="1"/>
    </xf>
    <xf numFmtId="0" fontId="11" fillId="0" borderId="63" xfId="0" applyFont="1" applyFill="1" applyBorder="1" applyProtection="1">
      <protection hidden="1"/>
    </xf>
    <xf numFmtId="0" fontId="11" fillId="0" borderId="63" xfId="0" applyFont="1" applyBorder="1" applyProtection="1">
      <protection hidden="1"/>
    </xf>
    <xf numFmtId="0" fontId="11" fillId="0" borderId="64" xfId="0" applyFont="1" applyFill="1" applyBorder="1" applyAlignment="1" applyProtection="1">
      <protection hidden="1"/>
    </xf>
    <xf numFmtId="0" fontId="5" fillId="29" borderId="4" xfId="114" applyFont="1" applyBorder="1" applyAlignment="1" applyProtection="1">
      <protection hidden="1"/>
    </xf>
    <xf numFmtId="0" fontId="11" fillId="0" borderId="65" xfId="0" applyFont="1" applyFill="1" applyBorder="1" applyProtection="1">
      <protection hidden="1"/>
    </xf>
    <xf numFmtId="0" fontId="11" fillId="0" borderId="66" xfId="0" applyFont="1" applyFill="1" applyBorder="1" applyAlignment="1" applyProtection="1">
      <protection hidden="1"/>
    </xf>
    <xf numFmtId="0" fontId="11" fillId="0" borderId="62" xfId="0" applyFont="1" applyBorder="1" applyProtection="1">
      <protection hidden="1"/>
    </xf>
    <xf numFmtId="0" fontId="11" fillId="0" borderId="65" xfId="0" applyFont="1" applyFill="1" applyBorder="1" applyAlignment="1" applyProtection="1">
      <protection hidden="1"/>
    </xf>
    <xf numFmtId="0" fontId="11" fillId="0" borderId="67" xfId="0" applyFont="1" applyBorder="1" applyProtection="1">
      <protection hidden="1"/>
    </xf>
    <xf numFmtId="0" fontId="0" fillId="0" borderId="27" xfId="0" applyBorder="1" applyProtection="1">
      <protection hidden="1"/>
    </xf>
    <xf numFmtId="0" fontId="6" fillId="0" borderId="44" xfId="0" applyFont="1" applyBorder="1" applyProtection="1">
      <protection hidden="1"/>
    </xf>
    <xf numFmtId="5" fontId="8" fillId="0" borderId="26" xfId="251" applyNumberFormat="1" applyFill="1" applyBorder="1" applyProtection="1">
      <protection hidden="1"/>
    </xf>
    <xf numFmtId="0" fontId="12" fillId="0" borderId="32" xfId="0" applyFont="1" applyBorder="1" applyProtection="1">
      <protection hidden="1"/>
    </xf>
    <xf numFmtId="0" fontId="6" fillId="0" borderId="0" xfId="0" applyFont="1" applyBorder="1" applyAlignment="1" applyProtection="1">
      <alignment horizontal="right"/>
      <protection hidden="1"/>
    </xf>
    <xf numFmtId="0" fontId="6" fillId="0" borderId="34" xfId="0" applyFont="1" applyBorder="1" applyAlignment="1" applyProtection="1">
      <alignment horizontal="right"/>
      <protection hidden="1"/>
    </xf>
    <xf numFmtId="0" fontId="0" fillId="0" borderId="8" xfId="0" applyBorder="1">
      <protection hidden="1"/>
    </xf>
    <xf numFmtId="0" fontId="11" fillId="0" borderId="0" xfId="0" applyFont="1" applyFill="1" applyBorder="1" applyAlignment="1" applyProtection="1">
      <protection hidden="1"/>
    </xf>
    <xf numFmtId="0" fontId="6" fillId="0" borderId="0" xfId="0" applyFont="1" applyFill="1" applyBorder="1" applyAlignment="1" applyProtection="1">
      <protection hidden="1"/>
    </xf>
    <xf numFmtId="0" fontId="6" fillId="25" borderId="29" xfId="0" applyFont="1" applyFill="1" applyBorder="1" applyAlignment="1" applyProtection="1">
      <alignment horizontal="left"/>
      <protection hidden="1"/>
    </xf>
    <xf numFmtId="0" fontId="6" fillId="25" borderId="38" xfId="0" applyFont="1" applyFill="1" applyBorder="1" applyAlignment="1" applyProtection="1">
      <alignment horizontal="left"/>
      <protection hidden="1"/>
    </xf>
    <xf numFmtId="0" fontId="0" fillId="0" borderId="0" xfId="0" applyBorder="1">
      <protection hidden="1"/>
    </xf>
    <xf numFmtId="0" fontId="4" fillId="28" borderId="4" xfId="113" applyFont="1" applyBorder="1">
      <alignment horizontal="left" vertical="top"/>
    </xf>
    <xf numFmtId="0" fontId="4" fillId="28" borderId="29" xfId="113" applyBorder="1">
      <alignment horizontal="left" vertical="top"/>
    </xf>
    <xf numFmtId="0" fontId="0" fillId="0" borderId="34" xfId="0" applyBorder="1">
      <protection hidden="1"/>
    </xf>
    <xf numFmtId="0" fontId="0" fillId="0" borderId="36" xfId="0" applyBorder="1">
      <protection hidden="1"/>
    </xf>
    <xf numFmtId="0" fontId="0" fillId="0" borderId="44" xfId="0" applyBorder="1">
      <protection hidden="1"/>
    </xf>
    <xf numFmtId="0" fontId="4" fillId="28" borderId="4" xfId="113" applyBorder="1">
      <alignment horizontal="left" vertical="top"/>
    </xf>
    <xf numFmtId="0" fontId="0" fillId="0" borderId="0" xfId="0" applyBorder="1" applyAlignment="1" applyProtection="1">
      <alignment horizontal="center"/>
    </xf>
    <xf numFmtId="0" fontId="5" fillId="29" borderId="4" xfId="114" applyBorder="1">
      <alignment horizontal="left" indent="1"/>
    </xf>
    <xf numFmtId="0" fontId="5" fillId="29" borderId="29" xfId="114" applyBorder="1">
      <alignment horizontal="left" indent="1"/>
    </xf>
    <xf numFmtId="0" fontId="5" fillId="29" borderId="38" xfId="114" applyBorder="1">
      <alignment horizontal="left" indent="1"/>
    </xf>
    <xf numFmtId="0" fontId="0" fillId="0" borderId="44" xfId="0" applyFill="1" applyBorder="1">
      <protection hidden="1"/>
    </xf>
    <xf numFmtId="0" fontId="0" fillId="0" borderId="26" xfId="0" applyFill="1" applyBorder="1" applyAlignment="1">
      <alignment horizontal="center"/>
      <protection hidden="1"/>
    </xf>
    <xf numFmtId="17" fontId="0" fillId="0" borderId="0" xfId="0" applyNumberFormat="1" applyBorder="1" applyAlignment="1">
      <alignment horizontal="center"/>
      <protection hidden="1"/>
    </xf>
    <xf numFmtId="0" fontId="0" fillId="0" borderId="4" xfId="0" applyFill="1" applyBorder="1">
      <protection hidden="1"/>
    </xf>
    <xf numFmtId="0" fontId="0" fillId="0" borderId="29" xfId="0" applyFill="1" applyBorder="1" applyAlignment="1">
      <alignment horizontal="center"/>
      <protection hidden="1"/>
    </xf>
    <xf numFmtId="0" fontId="0" fillId="0" borderId="68" xfId="0" applyBorder="1">
      <protection hidden="1"/>
    </xf>
    <xf numFmtId="0" fontId="0" fillId="0" borderId="27" xfId="0" applyBorder="1">
      <protection hidden="1"/>
    </xf>
    <xf numFmtId="0" fontId="0" fillId="0" borderId="5" xfId="0" applyBorder="1">
      <protection hidden="1"/>
    </xf>
    <xf numFmtId="7" fontId="0" fillId="0" borderId="0" xfId="0" applyNumberFormat="1" applyFill="1" applyBorder="1" applyAlignment="1" applyProtection="1">
      <alignment horizontal="center"/>
    </xf>
    <xf numFmtId="167" fontId="0" fillId="0" borderId="0" xfId="0" applyNumberFormat="1" applyFill="1" applyBorder="1" applyAlignment="1">
      <alignment horizontal="center"/>
      <protection hidden="1"/>
    </xf>
    <xf numFmtId="0" fontId="0" fillId="0" borderId="0" xfId="0" applyFill="1" applyBorder="1">
      <protection hidden="1"/>
    </xf>
    <xf numFmtId="0" fontId="0" fillId="0" borderId="0" xfId="0" applyFill="1" applyBorder="1" applyAlignment="1" applyProtection="1">
      <alignment horizontal="center"/>
    </xf>
    <xf numFmtId="170" fontId="0" fillId="0" borderId="0" xfId="0" applyNumberFormat="1" applyFill="1" applyBorder="1" applyAlignment="1" applyProtection="1">
      <alignment horizontal="center"/>
    </xf>
    <xf numFmtId="0" fontId="0" fillId="0" borderId="0" xfId="0" applyFill="1" applyBorder="1" applyAlignment="1">
      <alignment horizontal="center"/>
      <protection hidden="1"/>
    </xf>
    <xf numFmtId="0" fontId="24" fillId="0" borderId="0" xfId="0" applyFont="1" applyFill="1" applyBorder="1" applyAlignment="1" applyProtection="1">
      <alignment horizontal="center"/>
    </xf>
    <xf numFmtId="0" fontId="0" fillId="0" borderId="47" xfId="0" applyBorder="1">
      <protection hidden="1"/>
    </xf>
    <xf numFmtId="0" fontId="0" fillId="0" borderId="0" xfId="0" applyFill="1">
      <protection hidden="1"/>
    </xf>
    <xf numFmtId="0" fontId="5" fillId="29" borderId="4" xfId="114" applyFont="1" applyBorder="1">
      <alignment horizontal="left" indent="1"/>
    </xf>
    <xf numFmtId="0" fontId="11" fillId="0" borderId="69" xfId="0" applyFont="1" applyBorder="1" applyProtection="1">
      <protection hidden="1"/>
    </xf>
    <xf numFmtId="0" fontId="11" fillId="0" borderId="25" xfId="0" applyFont="1" applyBorder="1" applyProtection="1">
      <protection hidden="1"/>
    </xf>
    <xf numFmtId="0" fontId="5" fillId="29" borderId="36" xfId="114" applyBorder="1" applyAlignment="1" applyProtection="1">
      <protection hidden="1"/>
    </xf>
    <xf numFmtId="0" fontId="5" fillId="29" borderId="8" xfId="114" applyFont="1" applyBorder="1" applyAlignment="1" applyProtection="1">
      <protection hidden="1"/>
    </xf>
    <xf numFmtId="0" fontId="5" fillId="29" borderId="37" xfId="114" applyBorder="1" applyAlignment="1" applyProtection="1">
      <protection hidden="1"/>
    </xf>
    <xf numFmtId="0" fontId="0" fillId="0" borderId="6" xfId="0" applyBorder="1">
      <protection hidden="1"/>
    </xf>
    <xf numFmtId="0" fontId="12" fillId="0" borderId="70" xfId="0" applyFont="1" applyBorder="1">
      <protection hidden="1"/>
    </xf>
    <xf numFmtId="166" fontId="11" fillId="0" borderId="27" xfId="0" applyNumberFormat="1" applyFont="1" applyFill="1" applyBorder="1" applyAlignment="1" applyProtection="1">
      <alignment wrapText="1"/>
      <protection hidden="1"/>
    </xf>
    <xf numFmtId="0" fontId="10" fillId="0" borderId="0" xfId="0" applyFont="1">
      <protection hidden="1"/>
    </xf>
    <xf numFmtId="0" fontId="13" fillId="25" borderId="29" xfId="0" applyFont="1" applyFill="1" applyBorder="1" applyProtection="1">
      <protection hidden="1"/>
    </xf>
    <xf numFmtId="0" fontId="11" fillId="0" borderId="16" xfId="0" applyFont="1" applyFill="1" applyBorder="1" applyAlignment="1" applyProtection="1">
      <protection hidden="1"/>
    </xf>
    <xf numFmtId="0" fontId="11" fillId="0" borderId="25" xfId="0" applyFont="1" applyFill="1" applyBorder="1" applyAlignment="1" applyProtection="1">
      <protection hidden="1"/>
    </xf>
    <xf numFmtId="0" fontId="19" fillId="0" borderId="27" xfId="0" applyFont="1" applyBorder="1" applyAlignment="1" applyProtection="1">
      <alignment horizontal="right" vertical="top"/>
      <protection hidden="1"/>
    </xf>
    <xf numFmtId="166" fontId="18" fillId="0" borderId="44" xfId="0" applyNumberFormat="1" applyFont="1" applyFill="1" applyBorder="1" applyAlignment="1" applyProtection="1">
      <alignment horizontal="left"/>
      <protection hidden="1"/>
    </xf>
    <xf numFmtId="0" fontId="6" fillId="0" borderId="26" xfId="0" applyFont="1" applyBorder="1" applyProtection="1">
      <protection hidden="1"/>
    </xf>
    <xf numFmtId="166" fontId="25" fillId="0" borderId="27" xfId="251" applyNumberFormat="1" applyFont="1" applyFill="1" applyBorder="1" applyAlignment="1">
      <alignment horizontal="right" vertical="top"/>
    </xf>
    <xf numFmtId="0" fontId="14" fillId="0" borderId="68" xfId="0" applyFont="1" applyBorder="1" applyProtection="1">
      <protection hidden="1"/>
    </xf>
    <xf numFmtId="0" fontId="14" fillId="0" borderId="27" xfId="0" applyFont="1" applyBorder="1" applyProtection="1">
      <protection hidden="1"/>
    </xf>
    <xf numFmtId="0" fontId="14" fillId="0" borderId="41" xfId="0" applyFont="1" applyBorder="1" applyProtection="1">
      <protection hidden="1"/>
    </xf>
    <xf numFmtId="0" fontId="14" fillId="0" borderId="71" xfId="0" applyFont="1" applyFill="1" applyBorder="1" applyAlignment="1" applyProtection="1">
      <alignment horizontal="center"/>
      <protection hidden="1"/>
    </xf>
    <xf numFmtId="0" fontId="14" fillId="0" borderId="51" xfId="0" applyFont="1" applyFill="1" applyBorder="1" applyAlignment="1" applyProtection="1">
      <alignment horizontal="center"/>
      <protection hidden="1"/>
    </xf>
    <xf numFmtId="0" fontId="19" fillId="0" borderId="41" xfId="0" applyFont="1" applyBorder="1" applyAlignment="1" applyProtection="1">
      <alignment horizontal="right" vertical="top"/>
      <protection hidden="1"/>
    </xf>
    <xf numFmtId="0" fontId="20" fillId="0" borderId="0" xfId="0" applyFont="1" applyBorder="1" applyAlignment="1">
      <alignment horizontal="center" wrapText="1"/>
      <protection hidden="1"/>
    </xf>
    <xf numFmtId="0" fontId="20" fillId="0" borderId="35" xfId="0" applyFont="1" applyBorder="1" applyAlignment="1">
      <alignment horizontal="center" wrapText="1"/>
      <protection hidden="1"/>
    </xf>
    <xf numFmtId="0" fontId="5" fillId="29" borderId="8" xfId="114" applyBorder="1" applyAlignment="1" applyProtection="1">
      <protection hidden="1"/>
    </xf>
    <xf numFmtId="166" fontId="11" fillId="0" borderId="72" xfId="0" applyNumberFormat="1" applyFont="1" applyFill="1" applyBorder="1" applyAlignment="1" applyProtection="1">
      <alignment wrapText="1"/>
      <protection hidden="1"/>
    </xf>
    <xf numFmtId="0" fontId="12" fillId="0" borderId="0" xfId="0" applyFont="1" applyBorder="1">
      <protection hidden="1"/>
    </xf>
    <xf numFmtId="0" fontId="8" fillId="0" borderId="8" xfId="251" applyFill="1" applyBorder="1"/>
    <xf numFmtId="0" fontId="4" fillId="28" borderId="29" xfId="113" applyFont="1" applyBorder="1">
      <alignment horizontal="left" vertical="top"/>
    </xf>
    <xf numFmtId="0" fontId="0" fillId="0" borderId="21" xfId="0" applyBorder="1" applyAlignment="1">
      <alignment horizontal="center"/>
      <protection hidden="1"/>
    </xf>
    <xf numFmtId="0" fontId="0" fillId="0" borderId="1" xfId="0" applyFill="1" applyBorder="1" applyAlignment="1">
      <alignment horizontal="center"/>
      <protection hidden="1"/>
    </xf>
    <xf numFmtId="0" fontId="0" fillId="0" borderId="73" xfId="0" applyBorder="1" applyAlignment="1">
      <alignment horizontal="center"/>
      <protection hidden="1"/>
    </xf>
    <xf numFmtId="0" fontId="0" fillId="0" borderId="61" xfId="0" applyBorder="1" applyAlignment="1">
      <alignment horizontal="center"/>
      <protection hidden="1"/>
    </xf>
    <xf numFmtId="0" fontId="0" fillId="0" borderId="75" xfId="0" applyFill="1" applyBorder="1" applyAlignment="1">
      <alignment horizontal="right" vertical="top"/>
      <protection hidden="1"/>
    </xf>
    <xf numFmtId="0" fontId="0" fillId="0" borderId="32" xfId="0" applyBorder="1">
      <protection hidden="1"/>
    </xf>
    <xf numFmtId="0" fontId="8" fillId="0" borderId="44" xfId="251" applyFill="1" applyBorder="1"/>
    <xf numFmtId="0" fontId="14" fillId="0" borderId="8" xfId="0" applyFont="1" applyBorder="1" applyProtection="1">
      <protection hidden="1"/>
    </xf>
    <xf numFmtId="0" fontId="14" fillId="0" borderId="76" xfId="0" applyFont="1" applyFill="1" applyBorder="1" applyAlignment="1" applyProtection="1">
      <alignment horizontal="center"/>
      <protection hidden="1"/>
    </xf>
    <xf numFmtId="0" fontId="13" fillId="25" borderId="26" xfId="0" applyFont="1" applyFill="1" applyBorder="1" applyProtection="1">
      <protection hidden="1"/>
    </xf>
    <xf numFmtId="0" fontId="6" fillId="25" borderId="26" xfId="0" applyFont="1" applyFill="1" applyBorder="1" applyAlignment="1" applyProtection="1">
      <alignment horizontal="right"/>
      <protection hidden="1"/>
    </xf>
    <xf numFmtId="0" fontId="6" fillId="25" borderId="47" xfId="0" applyFont="1" applyFill="1" applyBorder="1" applyAlignment="1" applyProtection="1">
      <alignment horizontal="right"/>
      <protection hidden="1"/>
    </xf>
    <xf numFmtId="0" fontId="0" fillId="0" borderId="56" xfId="0" applyBorder="1">
      <protection hidden="1"/>
    </xf>
    <xf numFmtId="0" fontId="22" fillId="29" borderId="38" xfId="114" applyFont="1" applyBorder="1" applyAlignment="1" applyProtection="1">
      <protection hidden="1"/>
    </xf>
    <xf numFmtId="0" fontId="11" fillId="0" borderId="0" xfId="0" applyFont="1">
      <protection hidden="1"/>
    </xf>
    <xf numFmtId="0" fontId="27" fillId="0" borderId="0" xfId="0" applyFont="1" applyProtection="1">
      <protection hidden="1"/>
    </xf>
    <xf numFmtId="0" fontId="27" fillId="0" borderId="0" xfId="0" applyFont="1" applyProtection="1">
      <protection locked="0" hidden="1"/>
    </xf>
    <xf numFmtId="0" fontId="14" fillId="36" borderId="4" xfId="114" applyFont="1" applyFill="1" applyBorder="1" applyAlignment="1" applyProtection="1">
      <protection hidden="1"/>
    </xf>
    <xf numFmtId="0" fontId="22" fillId="36" borderId="29" xfId="114" applyFont="1" applyFill="1" applyBorder="1" applyAlignment="1" applyProtection="1">
      <protection hidden="1"/>
    </xf>
    <xf numFmtId="0" fontId="22" fillId="36" borderId="38" xfId="114" applyFont="1" applyFill="1" applyBorder="1" applyAlignment="1" applyProtection="1">
      <protection hidden="1"/>
    </xf>
    <xf numFmtId="7" fontId="22" fillId="29" borderId="38" xfId="114" applyNumberFormat="1" applyFont="1" applyBorder="1" applyAlignment="1" applyProtection="1">
      <protection hidden="1"/>
    </xf>
    <xf numFmtId="7" fontId="17" fillId="0" borderId="6" xfId="0" applyNumberFormat="1" applyFont="1" applyBorder="1">
      <protection hidden="1"/>
    </xf>
    <xf numFmtId="0" fontId="19" fillId="0" borderId="0" xfId="0" applyFont="1">
      <protection hidden="1"/>
    </xf>
    <xf numFmtId="7" fontId="22" fillId="36" borderId="38" xfId="114" applyNumberFormat="1" applyFont="1" applyFill="1" applyBorder="1" applyAlignment="1" applyProtection="1">
      <protection hidden="1"/>
    </xf>
    <xf numFmtId="0" fontId="11" fillId="0" borderId="0" xfId="0" applyFont="1" applyBorder="1">
      <protection hidden="1"/>
    </xf>
    <xf numFmtId="0" fontId="5" fillId="29" borderId="3" xfId="114" applyFont="1" applyBorder="1" applyAlignment="1" applyProtection="1">
      <alignment horizontal="center"/>
      <protection hidden="1"/>
    </xf>
    <xf numFmtId="0" fontId="5" fillId="29" borderId="4" xfId="114" applyFont="1" applyBorder="1" applyAlignment="1" applyProtection="1">
      <alignment horizontal="center"/>
      <protection hidden="1"/>
    </xf>
    <xf numFmtId="0" fontId="20" fillId="22" borderId="77" xfId="28" applyNumberFormat="1" applyFont="1" applyBorder="1" applyAlignment="1">
      <alignment horizontal="left"/>
      <protection hidden="1"/>
    </xf>
    <xf numFmtId="0" fontId="20" fillId="22" borderId="40" xfId="28" applyNumberFormat="1" applyFont="1" applyBorder="1" applyAlignment="1">
      <alignment horizontal="left"/>
      <protection hidden="1"/>
    </xf>
    <xf numFmtId="0" fontId="7" fillId="29" borderId="4" xfId="114" applyFont="1" applyBorder="1">
      <alignment horizontal="left" indent="1"/>
    </xf>
    <xf numFmtId="0" fontId="12" fillId="0" borderId="16" xfId="0" applyFont="1" applyBorder="1" applyProtection="1">
      <protection hidden="1"/>
    </xf>
    <xf numFmtId="0" fontId="6" fillId="0" borderId="13" xfId="0" applyFont="1" applyBorder="1" applyAlignment="1" applyProtection="1">
      <alignment horizontal="right"/>
      <protection hidden="1"/>
    </xf>
    <xf numFmtId="0" fontId="12" fillId="0" borderId="68" xfId="0" applyFont="1" applyFill="1" applyBorder="1" applyAlignment="1">
      <alignment horizontal="center"/>
      <protection hidden="1"/>
    </xf>
    <xf numFmtId="0" fontId="0" fillId="0" borderId="11" xfId="0" applyBorder="1" applyAlignment="1">
      <alignment horizontal="center"/>
      <protection hidden="1"/>
    </xf>
    <xf numFmtId="0" fontId="0" fillId="0" borderId="12" xfId="0" applyBorder="1" applyAlignment="1">
      <alignment horizontal="center"/>
      <protection hidden="1"/>
    </xf>
    <xf numFmtId="0" fontId="0" fillId="0" borderId="45" xfId="0" applyBorder="1" applyAlignment="1">
      <alignment horizontal="center"/>
      <protection hidden="1"/>
    </xf>
    <xf numFmtId="0" fontId="0" fillId="0" borderId="27" xfId="0" applyBorder="1" applyAlignment="1">
      <alignment horizontal="left"/>
      <protection hidden="1"/>
    </xf>
    <xf numFmtId="0" fontId="0" fillId="0" borderId="56" xfId="0" applyFill="1" applyBorder="1" applyAlignment="1">
      <alignment horizontal="left"/>
      <protection hidden="1"/>
    </xf>
    <xf numFmtId="0" fontId="0" fillId="0" borderId="68" xfId="0" applyBorder="1" applyAlignment="1">
      <alignment horizontal="left"/>
      <protection hidden="1"/>
    </xf>
    <xf numFmtId="0" fontId="12" fillId="0" borderId="73" xfId="0" applyFont="1" applyFill="1" applyBorder="1" applyAlignment="1">
      <alignment horizontal="center"/>
      <protection hidden="1"/>
    </xf>
    <xf numFmtId="0" fontId="22" fillId="36" borderId="70" xfId="114" applyFont="1" applyFill="1" applyBorder="1" applyAlignment="1" applyProtection="1">
      <alignment horizontal="center"/>
      <protection hidden="1"/>
    </xf>
    <xf numFmtId="0" fontId="22" fillId="36" borderId="3" xfId="114" applyFont="1" applyFill="1" applyBorder="1" applyAlignment="1" applyProtection="1">
      <alignment horizontal="center"/>
      <protection hidden="1"/>
    </xf>
    <xf numFmtId="0" fontId="12" fillId="36" borderId="70" xfId="114" applyFont="1" applyFill="1" applyBorder="1" applyAlignment="1" applyProtection="1">
      <alignment horizontal="center"/>
      <protection hidden="1"/>
    </xf>
    <xf numFmtId="0" fontId="12" fillId="36" borderId="3" xfId="114" applyFont="1" applyFill="1" applyBorder="1" applyAlignment="1" applyProtection="1">
      <alignment horizontal="center"/>
      <protection hidden="1"/>
    </xf>
    <xf numFmtId="5" fontId="8" fillId="0" borderId="44" xfId="251" applyNumberFormat="1" applyFill="1" applyBorder="1" applyProtection="1">
      <protection hidden="1"/>
    </xf>
    <xf numFmtId="0" fontId="6" fillId="0" borderId="32" xfId="0" applyFont="1" applyBorder="1" applyAlignment="1" applyProtection="1">
      <alignment horizontal="right"/>
      <protection hidden="1"/>
    </xf>
    <xf numFmtId="0" fontId="0" fillId="0" borderId="6" xfId="0" applyBorder="1" applyAlignment="1">
      <alignment horizontal="center"/>
      <protection hidden="1"/>
    </xf>
    <xf numFmtId="0" fontId="6" fillId="0" borderId="14" xfId="0" applyFont="1" applyBorder="1" applyAlignment="1" applyProtection="1">
      <alignment horizontal="right"/>
      <protection hidden="1"/>
    </xf>
    <xf numFmtId="0" fontId="11" fillId="0" borderId="16" xfId="0" applyFont="1" applyBorder="1" applyProtection="1">
      <protection hidden="1"/>
    </xf>
    <xf numFmtId="0" fontId="22" fillId="36" borderId="4" xfId="114" applyFont="1" applyFill="1" applyBorder="1" applyAlignment="1" applyProtection="1">
      <protection hidden="1"/>
    </xf>
    <xf numFmtId="0" fontId="22" fillId="29" borderId="4" xfId="114" applyFont="1" applyBorder="1" applyAlignment="1" applyProtection="1">
      <protection hidden="1"/>
    </xf>
    <xf numFmtId="0" fontId="17" fillId="0" borderId="27" xfId="0" applyFont="1" applyBorder="1">
      <protection hidden="1"/>
    </xf>
    <xf numFmtId="0" fontId="17" fillId="0" borderId="56" xfId="0" applyFont="1" applyBorder="1">
      <protection hidden="1"/>
    </xf>
    <xf numFmtId="0" fontId="17" fillId="0" borderId="72" xfId="0" applyFont="1" applyBorder="1">
      <protection hidden="1"/>
    </xf>
    <xf numFmtId="0" fontId="17" fillId="0" borderId="41" xfId="0" applyFont="1" applyBorder="1">
      <protection hidden="1"/>
    </xf>
    <xf numFmtId="0" fontId="14" fillId="0" borderId="78" xfId="0" applyFont="1" applyBorder="1" applyProtection="1">
      <protection hidden="1"/>
    </xf>
    <xf numFmtId="0" fontId="5" fillId="29" borderId="4" xfId="114" applyBorder="1" applyAlignment="1" applyProtection="1">
      <protection hidden="1"/>
    </xf>
    <xf numFmtId="0" fontId="12" fillId="0" borderId="44" xfId="0" applyFont="1" applyBorder="1" applyAlignment="1">
      <alignment horizontal="center"/>
      <protection hidden="1"/>
    </xf>
    <xf numFmtId="0" fontId="0" fillId="0" borderId="8" xfId="0" applyBorder="1" applyAlignment="1">
      <alignment horizontal="right"/>
      <protection hidden="1"/>
    </xf>
    <xf numFmtId="0" fontId="12" fillId="0" borderId="0" xfId="0" applyFont="1" applyAlignment="1">
      <alignment horizontal="center" wrapText="1"/>
      <protection hidden="1"/>
    </xf>
    <xf numFmtId="0" fontId="0" fillId="0" borderId="0" xfId="0" applyAlignment="1">
      <alignment wrapText="1"/>
      <protection hidden="1"/>
    </xf>
    <xf numFmtId="0" fontId="0" fillId="0" borderId="5" xfId="0" applyBorder="1" applyAlignment="1">
      <alignment horizontal="right"/>
      <protection hidden="1"/>
    </xf>
    <xf numFmtId="0" fontId="0" fillId="0" borderId="35" xfId="0" applyBorder="1" applyAlignment="1">
      <alignment horizontal="right"/>
      <protection hidden="1"/>
    </xf>
    <xf numFmtId="166" fontId="25" fillId="0" borderId="8" xfId="251" applyNumberFormat="1" applyFont="1" applyFill="1" applyBorder="1" applyAlignment="1">
      <alignment horizontal="right" vertical="top" wrapText="1"/>
    </xf>
    <xf numFmtId="0" fontId="0" fillId="0" borderId="56" xfId="0" applyFill="1" applyBorder="1">
      <protection hidden="1"/>
    </xf>
    <xf numFmtId="0" fontId="0" fillId="0" borderId="28" xfId="0" applyFill="1" applyBorder="1">
      <protection hidden="1"/>
    </xf>
    <xf numFmtId="0" fontId="0" fillId="0" borderId="27" xfId="0" applyFill="1" applyBorder="1">
      <protection hidden="1"/>
    </xf>
    <xf numFmtId="0" fontId="0" fillId="0" borderId="17" xfId="0" applyFill="1" applyBorder="1">
      <protection hidden="1"/>
    </xf>
    <xf numFmtId="6" fontId="0" fillId="0" borderId="55" xfId="0" applyNumberFormat="1" applyBorder="1">
      <protection hidden="1"/>
    </xf>
    <xf numFmtId="0" fontId="0" fillId="0" borderId="10" xfId="0" applyBorder="1">
      <protection hidden="1"/>
    </xf>
    <xf numFmtId="0" fontId="11" fillId="0" borderId="0" xfId="0" applyFont="1" applyBorder="1" applyAlignment="1">
      <alignment horizontal="left" wrapText="1"/>
      <protection hidden="1"/>
    </xf>
    <xf numFmtId="0" fontId="0" fillId="0" borderId="0" xfId="0" applyBorder="1" applyAlignment="1">
      <alignment horizontal="left" wrapText="1"/>
      <protection hidden="1"/>
    </xf>
    <xf numFmtId="0" fontId="0" fillId="0" borderId="0" xfId="0" applyAlignment="1">
      <alignment vertical="center" wrapText="1"/>
      <protection hidden="1"/>
    </xf>
    <xf numFmtId="0" fontId="0" fillId="0" borderId="0" xfId="0" applyAlignment="1">
      <alignment horizontal="left"/>
      <protection hidden="1"/>
    </xf>
    <xf numFmtId="4" fontId="4" fillId="28" borderId="29" xfId="113" applyNumberFormat="1" applyBorder="1">
      <alignment horizontal="left" vertical="top"/>
    </xf>
    <xf numFmtId="4" fontId="4" fillId="28" borderId="38" xfId="113" applyNumberFormat="1" applyBorder="1">
      <alignment horizontal="left" vertical="top"/>
    </xf>
    <xf numFmtId="0" fontId="12" fillId="0" borderId="5" xfId="0" applyFont="1" applyBorder="1" applyAlignment="1">
      <alignment horizontal="center"/>
      <protection hidden="1"/>
    </xf>
    <xf numFmtId="0" fontId="12" fillId="0" borderId="27" xfId="0" applyFont="1" applyBorder="1" applyAlignment="1">
      <alignment horizontal="center"/>
      <protection hidden="1"/>
    </xf>
    <xf numFmtId="0" fontId="14" fillId="0" borderId="56" xfId="0" applyFont="1" applyBorder="1" applyProtection="1">
      <protection hidden="1"/>
    </xf>
    <xf numFmtId="0" fontId="20" fillId="22" borderId="19" xfId="28" applyNumberFormat="1" applyFont="1" applyBorder="1">
      <protection hidden="1"/>
    </xf>
    <xf numFmtId="0" fontId="14" fillId="0" borderId="68" xfId="0" applyFont="1" applyBorder="1">
      <protection hidden="1"/>
    </xf>
    <xf numFmtId="0" fontId="0" fillId="0" borderId="0" xfId="0" applyProtection="1">
      <protection locked="0" hidden="1"/>
    </xf>
    <xf numFmtId="0" fontId="6" fillId="0" borderId="8" xfId="0" applyFont="1" applyBorder="1" applyAlignment="1" applyProtection="1">
      <alignment horizontal="right"/>
      <protection hidden="1"/>
    </xf>
    <xf numFmtId="0" fontId="0" fillId="0" borderId="37" xfId="0" applyBorder="1">
      <protection hidden="1"/>
    </xf>
    <xf numFmtId="0" fontId="11" fillId="0" borderId="79" xfId="0" applyFont="1" applyFill="1" applyBorder="1" applyAlignment="1" applyProtection="1">
      <protection hidden="1"/>
    </xf>
    <xf numFmtId="0" fontId="0" fillId="0" borderId="0" xfId="0" applyAlignment="1">
      <alignment horizontal="right"/>
      <protection hidden="1"/>
    </xf>
    <xf numFmtId="0" fontId="0" fillId="0" borderId="13" xfId="0" applyBorder="1" applyAlignment="1">
      <alignment horizontal="center"/>
      <protection hidden="1"/>
    </xf>
    <xf numFmtId="0" fontId="12" fillId="0" borderId="70" xfId="0" applyFont="1" applyBorder="1" applyAlignment="1" applyProtection="1">
      <alignment horizontal="left" vertical="center"/>
      <protection hidden="1"/>
    </xf>
    <xf numFmtId="0" fontId="0" fillId="0" borderId="56" xfId="0" applyBorder="1" applyAlignment="1">
      <alignment horizontal="center" vertical="center" wrapText="1"/>
      <protection hidden="1"/>
    </xf>
    <xf numFmtId="0" fontId="0" fillId="0" borderId="27" xfId="0" applyBorder="1" applyAlignment="1">
      <alignment horizontal="center" vertical="center" wrapText="1"/>
      <protection hidden="1"/>
    </xf>
    <xf numFmtId="0" fontId="0" fillId="0" borderId="41" xfId="0" applyBorder="1" applyAlignment="1">
      <alignment horizontal="center" vertical="center" wrapText="1"/>
      <protection hidden="1"/>
    </xf>
    <xf numFmtId="0" fontId="29" fillId="29" borderId="29" xfId="114" applyFont="1" applyBorder="1" applyAlignment="1" applyProtection="1">
      <protection hidden="1"/>
    </xf>
    <xf numFmtId="0" fontId="29" fillId="29" borderId="38" xfId="114" applyFont="1" applyBorder="1" applyAlignment="1" applyProtection="1">
      <protection hidden="1"/>
    </xf>
    <xf numFmtId="5" fontId="8" fillId="0" borderId="26" xfId="251" applyNumberFormat="1" applyFont="1" applyFill="1" applyBorder="1" applyProtection="1">
      <protection hidden="1"/>
    </xf>
    <xf numFmtId="5" fontId="8" fillId="0" borderId="47" xfId="251" applyNumberFormat="1" applyFont="1" applyFill="1" applyBorder="1" applyProtection="1">
      <protection hidden="1"/>
    </xf>
    <xf numFmtId="0" fontId="31" fillId="25" borderId="29" xfId="0" applyFont="1" applyFill="1" applyBorder="1" applyProtection="1">
      <protection hidden="1"/>
    </xf>
    <xf numFmtId="0" fontId="32" fillId="25" borderId="29" xfId="0" applyFont="1" applyFill="1" applyBorder="1" applyAlignment="1" applyProtection="1">
      <alignment horizontal="right"/>
      <protection hidden="1"/>
    </xf>
    <xf numFmtId="0" fontId="29" fillId="29" borderId="36" xfId="114" applyFont="1" applyBorder="1" applyAlignment="1" applyProtection="1">
      <protection hidden="1"/>
    </xf>
    <xf numFmtId="0" fontId="29" fillId="29" borderId="37" xfId="114" applyFont="1" applyBorder="1" applyAlignment="1" applyProtection="1">
      <protection hidden="1"/>
    </xf>
    <xf numFmtId="0" fontId="30" fillId="0" borderId="5" xfId="0" applyFont="1" applyBorder="1" applyAlignment="1">
      <alignment horizontal="right"/>
      <protection hidden="1"/>
    </xf>
    <xf numFmtId="0" fontId="30" fillId="0" borderId="6" xfId="0" applyFont="1" applyBorder="1" applyAlignment="1">
      <alignment horizontal="right"/>
      <protection hidden="1"/>
    </xf>
    <xf numFmtId="0" fontId="30" fillId="0" borderId="35" xfId="0" applyFont="1" applyBorder="1" applyAlignment="1">
      <alignment horizontal="right"/>
      <protection hidden="1"/>
    </xf>
    <xf numFmtId="0" fontId="30" fillId="0" borderId="39" xfId="0" applyFont="1" applyBorder="1" applyAlignment="1">
      <alignment horizontal="right"/>
      <protection hidden="1"/>
    </xf>
    <xf numFmtId="0" fontId="30" fillId="0" borderId="26" xfId="0" applyFont="1" applyBorder="1">
      <protection hidden="1"/>
    </xf>
    <xf numFmtId="0" fontId="30" fillId="0" borderId="47" xfId="0" applyFont="1" applyBorder="1">
      <protection hidden="1"/>
    </xf>
    <xf numFmtId="44" fontId="30" fillId="0" borderId="26" xfId="28" applyFont="1" applyFill="1" applyBorder="1" applyProtection="1">
      <protection hidden="1"/>
    </xf>
    <xf numFmtId="44" fontId="30" fillId="0" borderId="47" xfId="28" applyFont="1" applyFill="1" applyBorder="1" applyProtection="1">
      <protection hidden="1"/>
    </xf>
    <xf numFmtId="0" fontId="29" fillId="29" borderId="36" xfId="114" applyFont="1" applyBorder="1" applyAlignment="1" applyProtection="1">
      <alignment horizontal="right"/>
      <protection hidden="1"/>
    </xf>
    <xf numFmtId="0" fontId="29" fillId="29" borderId="37" xfId="114" applyFont="1" applyBorder="1" applyAlignment="1" applyProtection="1">
      <alignment horizontal="right"/>
      <protection hidden="1"/>
    </xf>
    <xf numFmtId="0" fontId="29" fillId="29" borderId="29" xfId="114" applyFont="1" applyBorder="1" applyAlignment="1" applyProtection="1">
      <alignment horizontal="right"/>
      <protection hidden="1"/>
    </xf>
    <xf numFmtId="0" fontId="29" fillId="29" borderId="38" xfId="114" applyFont="1" applyBorder="1" applyAlignment="1" applyProtection="1">
      <alignment horizontal="right"/>
      <protection hidden="1"/>
    </xf>
    <xf numFmtId="0" fontId="17" fillId="29" borderId="4" xfId="114" applyFont="1" applyBorder="1" applyAlignment="1" applyProtection="1">
      <protection hidden="1"/>
    </xf>
    <xf numFmtId="7" fontId="17" fillId="29" borderId="38" xfId="114" applyNumberFormat="1" applyFont="1" applyBorder="1" applyAlignment="1" applyProtection="1">
      <protection hidden="1"/>
    </xf>
    <xf numFmtId="0" fontId="4" fillId="0" borderId="57" xfId="113" applyFont="1" applyFill="1" applyBorder="1">
      <alignment horizontal="left" vertical="top"/>
    </xf>
    <xf numFmtId="0" fontId="0" fillId="0" borderId="43" xfId="0" applyBorder="1">
      <protection hidden="1"/>
    </xf>
    <xf numFmtId="0" fontId="0" fillId="0" borderId="41" xfId="0" applyBorder="1">
      <protection hidden="1"/>
    </xf>
    <xf numFmtId="0" fontId="0" fillId="0" borderId="39" xfId="0" applyBorder="1">
      <protection hidden="1"/>
    </xf>
    <xf numFmtId="0" fontId="12" fillId="36" borderId="4" xfId="114" applyFont="1" applyFill="1" applyBorder="1" applyAlignment="1" applyProtection="1">
      <alignment horizontal="center"/>
      <protection hidden="1"/>
    </xf>
    <xf numFmtId="0" fontId="12" fillId="36" borderId="38" xfId="114" applyFont="1" applyFill="1" applyBorder="1" applyAlignment="1" applyProtection="1">
      <alignment horizontal="center"/>
      <protection hidden="1"/>
    </xf>
    <xf numFmtId="0" fontId="14" fillId="0" borderId="77" xfId="0" applyFont="1" applyFill="1" applyBorder="1" applyAlignment="1" applyProtection="1">
      <alignment horizontal="center"/>
      <protection hidden="1"/>
    </xf>
    <xf numFmtId="0" fontId="4" fillId="28" borderId="38" xfId="113" applyFont="1" applyBorder="1">
      <alignment horizontal="left" vertical="top"/>
    </xf>
    <xf numFmtId="0" fontId="0" fillId="0" borderId="3" xfId="0" applyFill="1" applyBorder="1" applyAlignment="1">
      <alignment horizontal="center"/>
      <protection hidden="1"/>
    </xf>
    <xf numFmtId="0" fontId="4" fillId="28" borderId="38" xfId="113" applyBorder="1">
      <alignment horizontal="left" vertical="top"/>
    </xf>
    <xf numFmtId="0" fontId="0" fillId="0" borderId="0" xfId="0" applyFill="1" applyBorder="1" applyAlignment="1">
      <alignment horizontal="right" vertical="top"/>
      <protection hidden="1"/>
    </xf>
    <xf numFmtId="0" fontId="8" fillId="0" borderId="32" xfId="251" applyFill="1" applyBorder="1"/>
    <xf numFmtId="0" fontId="0" fillId="0" borderId="40" xfId="0" applyBorder="1" applyAlignment="1">
      <alignment horizontal="center"/>
      <protection hidden="1"/>
    </xf>
    <xf numFmtId="0" fontId="4" fillId="28" borderId="70" xfId="113" applyFont="1" applyBorder="1">
      <alignment horizontal="left" vertical="top"/>
    </xf>
    <xf numFmtId="0" fontId="0" fillId="0" borderId="70" xfId="0" applyFill="1" applyBorder="1">
      <protection hidden="1"/>
    </xf>
    <xf numFmtId="0" fontId="0" fillId="0" borderId="71" xfId="0" applyBorder="1">
      <protection hidden="1"/>
    </xf>
    <xf numFmtId="0" fontId="0" fillId="0" borderId="51" xfId="0" applyBorder="1">
      <protection hidden="1"/>
    </xf>
    <xf numFmtId="0" fontId="11" fillId="0" borderId="21" xfId="0" applyFont="1" applyBorder="1" applyAlignment="1">
      <alignment horizontal="center"/>
      <protection hidden="1"/>
    </xf>
    <xf numFmtId="0" fontId="1" fillId="22" borderId="3" xfId="28" applyNumberFormat="1" applyBorder="1" applyAlignment="1">
      <alignment horizontal="center"/>
      <protection hidden="1"/>
    </xf>
    <xf numFmtId="0" fontId="20" fillId="22" borderId="6" xfId="28" applyNumberFormat="1" applyFont="1" applyBorder="1">
      <protection hidden="1"/>
    </xf>
    <xf numFmtId="0" fontId="1" fillId="0" borderId="5" xfId="0" applyFont="1" applyBorder="1" applyAlignment="1">
      <alignment horizontal="right"/>
      <protection hidden="1"/>
    </xf>
    <xf numFmtId="0" fontId="1" fillId="0" borderId="6" xfId="0" applyFont="1" applyBorder="1" applyAlignment="1">
      <alignment horizontal="right"/>
      <protection hidden="1"/>
    </xf>
    <xf numFmtId="0" fontId="5" fillId="29" borderId="1" xfId="114" applyFont="1" applyBorder="1" applyAlignment="1" applyProtection="1">
      <alignment horizontal="center"/>
      <protection hidden="1"/>
    </xf>
    <xf numFmtId="0" fontId="19" fillId="0" borderId="25" xfId="0" applyFont="1" applyBorder="1" applyAlignment="1" applyProtection="1">
      <alignment vertical="top"/>
      <protection hidden="1"/>
    </xf>
    <xf numFmtId="0" fontId="19" fillId="0" borderId="22" xfId="0" applyFont="1" applyBorder="1" applyAlignment="1" applyProtection="1">
      <alignment horizontal="right" vertical="top"/>
      <protection hidden="1"/>
    </xf>
    <xf numFmtId="0" fontId="14" fillId="0" borderId="70" xfId="0" applyFont="1" applyBorder="1" applyAlignment="1" applyProtection="1">
      <alignment wrapText="1"/>
      <protection hidden="1"/>
    </xf>
    <xf numFmtId="0" fontId="18" fillId="0" borderId="5" xfId="0" applyFont="1" applyBorder="1" applyAlignment="1">
      <alignment wrapText="1"/>
      <protection hidden="1"/>
    </xf>
    <xf numFmtId="0" fontId="1" fillId="0" borderId="5" xfId="216">
      <protection hidden="1"/>
    </xf>
    <xf numFmtId="0" fontId="0" fillId="0" borderId="39" xfId="0" applyBorder="1" applyAlignment="1">
      <alignment horizontal="center"/>
      <protection hidden="1"/>
    </xf>
    <xf numFmtId="0" fontId="20" fillId="22" borderId="73" xfId="28" applyNumberFormat="1" applyFont="1" applyBorder="1" applyAlignment="1">
      <alignment horizontal="left"/>
      <protection hidden="1"/>
    </xf>
    <xf numFmtId="0" fontId="20" fillId="22" borderId="22" xfId="28" applyNumberFormat="1" applyFont="1" applyBorder="1" applyAlignment="1">
      <alignment horizontal="left"/>
      <protection hidden="1"/>
    </xf>
    <xf numFmtId="0" fontId="0" fillId="0" borderId="17" xfId="0" applyBorder="1" applyAlignment="1">
      <alignment horizontal="left"/>
      <protection hidden="1"/>
    </xf>
    <xf numFmtId="0" fontId="0" fillId="0" borderId="7" xfId="0" applyBorder="1" applyAlignment="1">
      <alignment horizontal="center"/>
      <protection hidden="1"/>
    </xf>
    <xf numFmtId="0" fontId="12" fillId="0" borderId="70" xfId="0" applyFont="1" applyFill="1" applyBorder="1" applyAlignment="1">
      <alignment horizontal="center"/>
      <protection hidden="1"/>
    </xf>
    <xf numFmtId="0" fontId="12" fillId="0" borderId="3" xfId="0" applyFont="1" applyFill="1" applyBorder="1" applyAlignment="1">
      <alignment horizontal="center"/>
      <protection hidden="1"/>
    </xf>
    <xf numFmtId="0" fontId="0" fillId="0" borderId="36" xfId="0" applyFill="1" applyBorder="1" applyAlignment="1">
      <alignment horizontal="right" vertical="top"/>
      <protection hidden="1"/>
    </xf>
    <xf numFmtId="0" fontId="0" fillId="0" borderId="35" xfId="0" applyBorder="1" applyAlignment="1">
      <alignment horizontal="center"/>
      <protection hidden="1"/>
    </xf>
    <xf numFmtId="0" fontId="1" fillId="22" borderId="40" xfId="28" applyNumberFormat="1" applyBorder="1">
      <protection hidden="1"/>
    </xf>
    <xf numFmtId="0" fontId="1" fillId="22" borderId="81" xfId="28" applyNumberFormat="1" applyBorder="1">
      <protection hidden="1"/>
    </xf>
    <xf numFmtId="0" fontId="1" fillId="22" borderId="12" xfId="28" applyNumberFormat="1" applyBorder="1">
      <protection hidden="1"/>
    </xf>
    <xf numFmtId="0" fontId="1" fillId="22" borderId="77" xfId="28" applyNumberFormat="1" applyBorder="1">
      <protection hidden="1"/>
    </xf>
    <xf numFmtId="0" fontId="1" fillId="22" borderId="22" xfId="28" applyNumberFormat="1" applyBorder="1">
      <protection hidden="1"/>
    </xf>
    <xf numFmtId="0" fontId="1" fillId="22" borderId="83" xfId="28" applyNumberFormat="1" applyBorder="1">
      <protection hidden="1"/>
    </xf>
    <xf numFmtId="0" fontId="20" fillId="22" borderId="12" xfId="28" applyNumberFormat="1" applyFont="1" applyBorder="1" applyAlignment="1">
      <alignment horizontal="left"/>
      <protection hidden="1"/>
    </xf>
    <xf numFmtId="0" fontId="20" fillId="22" borderId="61" xfId="28" applyNumberFormat="1" applyFont="1" applyBorder="1" applyAlignment="1">
      <alignment horizontal="left"/>
      <protection hidden="1"/>
    </xf>
    <xf numFmtId="0" fontId="20" fillId="22" borderId="81" xfId="28" applyNumberFormat="1" applyFont="1" applyBorder="1" applyAlignment="1">
      <alignment horizontal="left"/>
      <protection hidden="1"/>
    </xf>
    <xf numFmtId="0" fontId="20" fillId="22" borderId="83" xfId="28" applyNumberFormat="1" applyFont="1" applyBorder="1" applyAlignment="1">
      <alignment horizontal="left"/>
      <protection hidden="1"/>
    </xf>
    <xf numFmtId="0" fontId="14" fillId="29" borderId="38" xfId="114" applyFont="1" applyBorder="1" applyAlignment="1" applyProtection="1">
      <protection hidden="1"/>
    </xf>
    <xf numFmtId="7" fontId="17" fillId="0" borderId="19" xfId="0" applyNumberFormat="1" applyFont="1" applyBorder="1">
      <protection hidden="1"/>
    </xf>
    <xf numFmtId="0" fontId="20" fillId="0" borderId="83" xfId="0" applyFont="1" applyBorder="1" applyAlignment="1">
      <alignment horizontal="center" vertical="center" wrapText="1"/>
      <protection hidden="1"/>
    </xf>
    <xf numFmtId="0" fontId="0" fillId="0" borderId="51" xfId="0" applyBorder="1" applyAlignment="1">
      <alignment horizontal="center"/>
      <protection hidden="1"/>
    </xf>
    <xf numFmtId="0" fontId="0" fillId="0" borderId="19" xfId="0" applyBorder="1" applyAlignment="1">
      <alignment horizontal="center"/>
      <protection hidden="1"/>
    </xf>
    <xf numFmtId="0" fontId="14" fillId="29" borderId="18" xfId="114" applyFont="1" applyBorder="1" applyAlignment="1" applyProtection="1">
      <protection hidden="1"/>
    </xf>
    <xf numFmtId="0" fontId="20" fillId="0" borderId="35" xfId="0" applyFont="1" applyBorder="1" applyAlignment="1">
      <alignment horizontal="center" vertical="center" wrapText="1"/>
      <protection hidden="1"/>
    </xf>
    <xf numFmtId="0" fontId="20" fillId="0" borderId="39" xfId="0" applyFont="1" applyBorder="1" applyAlignment="1">
      <alignment horizontal="center" vertical="center" wrapText="1"/>
      <protection hidden="1"/>
    </xf>
    <xf numFmtId="0" fontId="0" fillId="0" borderId="0" xfId="0" applyAlignment="1">
      <alignment vertical="center"/>
      <protection hidden="1"/>
    </xf>
    <xf numFmtId="0" fontId="20" fillId="0" borderId="84" xfId="0" applyFont="1" applyBorder="1" applyAlignment="1">
      <alignment horizontal="center" vertical="center" wrapText="1"/>
      <protection hidden="1"/>
    </xf>
    <xf numFmtId="0" fontId="20" fillId="0" borderId="0" xfId="0" applyFont="1" applyBorder="1" applyAlignment="1">
      <alignment horizontal="center" vertical="center" wrapText="1"/>
      <protection hidden="1"/>
    </xf>
    <xf numFmtId="0" fontId="6" fillId="0" borderId="16" xfId="0" applyFont="1" applyBorder="1" applyAlignment="1" applyProtection="1">
      <alignment horizontal="right"/>
      <protection hidden="1"/>
    </xf>
    <xf numFmtId="0" fontId="0" fillId="0" borderId="14" xfId="0" applyBorder="1">
      <protection hidden="1"/>
    </xf>
    <xf numFmtId="5" fontId="17" fillId="0" borderId="44" xfId="251" applyNumberFormat="1" applyFont="1" applyFill="1" applyBorder="1" applyProtection="1">
      <protection hidden="1"/>
    </xf>
    <xf numFmtId="5" fontId="17" fillId="0" borderId="47" xfId="251" applyNumberFormat="1" applyFont="1" applyFill="1" applyBorder="1" applyProtection="1">
      <protection hidden="1"/>
    </xf>
    <xf numFmtId="0" fontId="17" fillId="0" borderId="32" xfId="0" applyFont="1" applyBorder="1" applyAlignment="1" applyProtection="1">
      <alignment horizontal="right"/>
      <protection hidden="1"/>
    </xf>
    <xf numFmtId="0" fontId="17" fillId="0" borderId="34" xfId="0" applyFont="1" applyBorder="1" applyAlignment="1" applyProtection="1">
      <alignment horizontal="right"/>
      <protection hidden="1"/>
    </xf>
    <xf numFmtId="0" fontId="17" fillId="0" borderId="25" xfId="0" applyFont="1" applyBorder="1" applyAlignment="1">
      <alignment wrapText="1"/>
      <protection hidden="1"/>
    </xf>
    <xf numFmtId="0" fontId="17" fillId="0" borderId="22" xfId="0" applyFont="1" applyBorder="1" applyAlignment="1">
      <alignment wrapText="1"/>
      <protection hidden="1"/>
    </xf>
    <xf numFmtId="5" fontId="17" fillId="0" borderId="16" xfId="251" applyNumberFormat="1" applyFont="1" applyFill="1" applyBorder="1" applyProtection="1">
      <protection hidden="1"/>
    </xf>
    <xf numFmtId="5" fontId="17" fillId="0" borderId="14" xfId="251" applyNumberFormat="1" applyFont="1" applyFill="1" applyBorder="1" applyProtection="1">
      <protection hidden="1"/>
    </xf>
    <xf numFmtId="0" fontId="17" fillId="0" borderId="25" xfId="0" applyFont="1" applyBorder="1" applyAlignment="1" applyProtection="1">
      <alignment horizontal="right"/>
      <protection hidden="1"/>
    </xf>
    <xf numFmtId="0" fontId="17" fillId="0" borderId="22" xfId="0" applyFont="1" applyBorder="1" applyAlignment="1" applyProtection="1">
      <alignment horizontal="right"/>
      <protection hidden="1"/>
    </xf>
    <xf numFmtId="0" fontId="17" fillId="0" borderId="78" xfId="0" applyFont="1" applyBorder="1" applyAlignment="1" applyProtection="1">
      <alignment horizontal="right"/>
      <protection hidden="1"/>
    </xf>
    <xf numFmtId="0" fontId="17" fillId="0" borderId="83" xfId="0" applyFont="1" applyBorder="1" applyAlignment="1" applyProtection="1">
      <alignment horizontal="right"/>
      <protection hidden="1"/>
    </xf>
    <xf numFmtId="0" fontId="0" fillId="0" borderId="23" xfId="0" applyBorder="1">
      <protection hidden="1"/>
    </xf>
    <xf numFmtId="0" fontId="19" fillId="0" borderId="32" xfId="0" applyFont="1" applyBorder="1" applyAlignment="1" applyProtection="1">
      <alignment horizontal="right" vertical="top"/>
      <protection hidden="1"/>
    </xf>
    <xf numFmtId="0" fontId="22" fillId="29" borderId="29" xfId="114" applyFont="1" applyBorder="1" applyAlignment="1" applyProtection="1">
      <protection hidden="1"/>
    </xf>
    <xf numFmtId="0" fontId="17" fillId="29" borderId="29" xfId="114" applyFont="1" applyBorder="1" applyAlignment="1" applyProtection="1">
      <protection hidden="1"/>
    </xf>
    <xf numFmtId="0" fontId="17" fillId="0" borderId="86" xfId="0" applyFont="1" applyBorder="1">
      <protection hidden="1"/>
    </xf>
    <xf numFmtId="0" fontId="17" fillId="0" borderId="23" xfId="0" applyFont="1" applyBorder="1">
      <protection hidden="1"/>
    </xf>
    <xf numFmtId="5" fontId="17" fillId="0" borderId="26" xfId="251" applyNumberFormat="1" applyFont="1" applyFill="1" applyBorder="1" applyProtection="1">
      <protection hidden="1"/>
    </xf>
    <xf numFmtId="0" fontId="17" fillId="0" borderId="0" xfId="0" applyFont="1" applyBorder="1" applyAlignment="1" applyProtection="1">
      <alignment horizontal="right"/>
      <protection hidden="1"/>
    </xf>
    <xf numFmtId="0" fontId="17" fillId="0" borderId="12" xfId="0" applyFont="1" applyBorder="1" applyAlignment="1">
      <alignment wrapText="1"/>
      <protection hidden="1"/>
    </xf>
    <xf numFmtId="5" fontId="17" fillId="0" borderId="13" xfId="251" applyNumberFormat="1" applyFont="1" applyFill="1" applyBorder="1" applyProtection="1">
      <protection hidden="1"/>
    </xf>
    <xf numFmtId="0" fontId="17" fillId="0" borderId="12" xfId="0" applyFont="1" applyBorder="1" applyAlignment="1" applyProtection="1">
      <alignment horizontal="right"/>
      <protection hidden="1"/>
    </xf>
    <xf numFmtId="0" fontId="17" fillId="0" borderId="81" xfId="0" applyFont="1" applyBorder="1" applyAlignment="1" applyProtection="1">
      <alignment horizontal="right"/>
      <protection hidden="1"/>
    </xf>
    <xf numFmtId="0" fontId="17" fillId="0" borderId="87" xfId="0" applyFont="1" applyBorder="1">
      <protection hidden="1"/>
    </xf>
    <xf numFmtId="0" fontId="17" fillId="0" borderId="84" xfId="0" applyFont="1" applyBorder="1">
      <protection hidden="1"/>
    </xf>
    <xf numFmtId="0" fontId="13" fillId="25" borderId="57" xfId="0" applyFont="1" applyFill="1" applyBorder="1" applyProtection="1">
      <protection hidden="1"/>
    </xf>
    <xf numFmtId="0" fontId="14" fillId="36" borderId="18" xfId="114" applyFont="1" applyFill="1" applyBorder="1" applyAlignment="1" applyProtection="1">
      <protection hidden="1"/>
    </xf>
    <xf numFmtId="0" fontId="11" fillId="0" borderId="20" xfId="0" applyFont="1" applyFill="1" applyBorder="1" applyAlignment="1" applyProtection="1">
      <protection hidden="1"/>
    </xf>
    <xf numFmtId="0" fontId="1" fillId="0" borderId="79" xfId="121" applyFont="1" applyFill="1" applyBorder="1" applyProtection="1">
      <protection hidden="1"/>
    </xf>
    <xf numFmtId="0" fontId="11" fillId="0" borderId="79" xfId="0" applyFont="1" applyFill="1" applyBorder="1" applyProtection="1">
      <protection hidden="1"/>
    </xf>
    <xf numFmtId="0" fontId="11" fillId="0" borderId="79" xfId="0" applyFont="1" applyBorder="1" applyProtection="1">
      <protection hidden="1"/>
    </xf>
    <xf numFmtId="0" fontId="11" fillId="0" borderId="82" xfId="0" applyFont="1" applyFill="1" applyBorder="1" applyAlignment="1" applyProtection="1">
      <protection hidden="1"/>
    </xf>
    <xf numFmtId="0" fontId="11" fillId="0" borderId="43" xfId="0" applyFont="1" applyFill="1" applyBorder="1" applyProtection="1">
      <protection hidden="1"/>
    </xf>
    <xf numFmtId="0" fontId="1" fillId="0" borderId="20" xfId="121" applyFont="1" applyFill="1" applyBorder="1" applyAlignment="1" applyProtection="1">
      <protection hidden="1"/>
    </xf>
    <xf numFmtId="0" fontId="1" fillId="0" borderId="79" xfId="121" applyFont="1" applyBorder="1" applyProtection="1">
      <protection hidden="1"/>
    </xf>
    <xf numFmtId="0" fontId="11" fillId="0" borderId="20" xfId="0" applyFont="1" applyBorder="1" applyProtection="1">
      <protection hidden="1"/>
    </xf>
    <xf numFmtId="0" fontId="11" fillId="0" borderId="43" xfId="0" applyFont="1" applyFill="1" applyBorder="1" applyAlignment="1" applyProtection="1">
      <protection hidden="1"/>
    </xf>
    <xf numFmtId="0" fontId="1" fillId="0" borderId="88" xfId="121" applyFont="1" applyBorder="1" applyProtection="1">
      <protection hidden="1"/>
    </xf>
    <xf numFmtId="0" fontId="11" fillId="0" borderId="89" xfId="0" applyFont="1" applyFill="1" applyBorder="1" applyAlignment="1" applyProtection="1">
      <protection hidden="1"/>
    </xf>
    <xf numFmtId="0" fontId="11" fillId="0" borderId="88" xfId="0" applyFont="1" applyBorder="1" applyProtection="1">
      <protection hidden="1"/>
    </xf>
    <xf numFmtId="0" fontId="11" fillId="0" borderId="20" xfId="0" applyFont="1" applyBorder="1">
      <protection hidden="1"/>
    </xf>
    <xf numFmtId="0" fontId="11" fillId="0" borderId="79" xfId="0" applyFont="1" applyBorder="1">
      <protection hidden="1"/>
    </xf>
    <xf numFmtId="0" fontId="6" fillId="0" borderId="57" xfId="0" applyFont="1" applyBorder="1" applyProtection="1">
      <protection hidden="1"/>
    </xf>
    <xf numFmtId="0" fontId="12" fillId="0" borderId="43" xfId="0" applyFont="1" applyBorder="1" applyProtection="1">
      <protection hidden="1"/>
    </xf>
    <xf numFmtId="0" fontId="19" fillId="0" borderId="79" xfId="0" applyFont="1" applyBorder="1" applyAlignment="1" applyProtection="1">
      <alignment horizontal="right" vertical="top"/>
      <protection hidden="1"/>
    </xf>
    <xf numFmtId="0" fontId="17" fillId="0" borderId="20" xfId="0" applyFont="1" applyBorder="1" applyProtection="1">
      <protection hidden="1"/>
    </xf>
    <xf numFmtId="0" fontId="1" fillId="0" borderId="79" xfId="121" applyFont="1" applyFill="1" applyBorder="1" applyAlignment="1" applyProtection="1">
      <alignment wrapText="1"/>
      <protection hidden="1"/>
    </xf>
    <xf numFmtId="0" fontId="17" fillId="0" borderId="20" xfId="0" applyFont="1" applyBorder="1">
      <protection hidden="1"/>
    </xf>
    <xf numFmtId="0" fontId="17" fillId="0" borderId="79" xfId="0" applyFont="1" applyBorder="1">
      <protection hidden="1"/>
    </xf>
    <xf numFmtId="0" fontId="17" fillId="0" borderId="79" xfId="0" applyFont="1" applyBorder="1" applyProtection="1">
      <protection hidden="1"/>
    </xf>
    <xf numFmtId="0" fontId="11" fillId="0" borderId="79" xfId="0" applyFont="1" applyFill="1" applyBorder="1">
      <protection hidden="1"/>
    </xf>
    <xf numFmtId="0" fontId="0" fillId="0" borderId="79" xfId="0" applyBorder="1">
      <protection hidden="1"/>
    </xf>
    <xf numFmtId="0" fontId="0" fillId="0" borderId="82" xfId="0" applyBorder="1">
      <protection hidden="1"/>
    </xf>
    <xf numFmtId="0" fontId="11" fillId="0" borderId="90" xfId="0" applyFont="1" applyBorder="1" applyProtection="1">
      <protection hidden="1"/>
    </xf>
    <xf numFmtId="0" fontId="30" fillId="0" borderId="50" xfId="0" applyFont="1" applyBorder="1" applyAlignment="1">
      <alignment horizontal="right"/>
      <protection hidden="1"/>
    </xf>
    <xf numFmtId="0" fontId="30" fillId="0" borderId="80" xfId="0" applyFont="1" applyBorder="1" applyAlignment="1">
      <alignment horizontal="right"/>
      <protection hidden="1"/>
    </xf>
    <xf numFmtId="166" fontId="11" fillId="0" borderId="16" xfId="0" applyNumberFormat="1" applyFont="1" applyFill="1" applyBorder="1" applyAlignment="1" applyProtection="1">
      <alignment wrapText="1"/>
      <protection hidden="1"/>
    </xf>
    <xf numFmtId="0" fontId="30" fillId="0" borderId="0" xfId="0" applyFont="1" applyBorder="1">
      <protection hidden="1"/>
    </xf>
    <xf numFmtId="0" fontId="30" fillId="0" borderId="34" xfId="0" applyFont="1" applyBorder="1">
      <protection hidden="1"/>
    </xf>
    <xf numFmtId="0" fontId="20" fillId="0" borderId="39" xfId="0" applyFont="1" applyBorder="1" applyAlignment="1">
      <alignment horizontal="center" wrapText="1"/>
      <protection hidden="1"/>
    </xf>
    <xf numFmtId="0" fontId="6" fillId="0" borderId="0" xfId="0" applyFont="1" applyFill="1" applyBorder="1" applyProtection="1">
      <protection hidden="1"/>
    </xf>
    <xf numFmtId="0" fontId="30" fillId="0" borderId="0" xfId="0" applyFont="1" applyBorder="1" applyProtection="1">
      <protection hidden="1"/>
    </xf>
    <xf numFmtId="0" fontId="0" fillId="0" borderId="72" xfId="0" applyBorder="1" applyProtection="1">
      <protection hidden="1"/>
    </xf>
    <xf numFmtId="0" fontId="1" fillId="0" borderId="90" xfId="121" applyFont="1" applyFill="1" applyBorder="1" applyAlignment="1" applyProtection="1">
      <protection hidden="1"/>
    </xf>
    <xf numFmtId="0" fontId="11" fillId="0" borderId="82" xfId="0" applyFont="1" applyBorder="1" applyProtection="1">
      <protection hidden="1"/>
    </xf>
    <xf numFmtId="0" fontId="5" fillId="29" borderId="38" xfId="114" applyBorder="1" applyAlignment="1" applyProtection="1">
      <protection hidden="1"/>
    </xf>
    <xf numFmtId="49" fontId="11" fillId="0" borderId="63" xfId="0" applyNumberFormat="1" applyFont="1" applyBorder="1" applyProtection="1">
      <protection hidden="1"/>
    </xf>
    <xf numFmtId="0" fontId="0" fillId="0" borderId="56" xfId="0" applyBorder="1" applyProtection="1">
      <protection hidden="1"/>
    </xf>
    <xf numFmtId="49" fontId="0" fillId="0" borderId="27" xfId="0" applyNumberFormat="1" applyBorder="1" applyProtection="1">
      <protection hidden="1"/>
    </xf>
    <xf numFmtId="49" fontId="11" fillId="0" borderId="79" xfId="0" applyNumberFormat="1" applyFont="1" applyFill="1" applyBorder="1" applyProtection="1">
      <protection hidden="1"/>
    </xf>
    <xf numFmtId="0" fontId="17" fillId="0" borderId="6" xfId="0" applyFont="1" applyBorder="1" applyAlignment="1">
      <alignment horizontal="left" wrapText="1"/>
      <protection hidden="1"/>
    </xf>
    <xf numFmtId="0" fontId="1" fillId="0" borderId="20" xfId="121" applyFont="1" applyFill="1" applyBorder="1" applyAlignment="1" applyProtection="1">
      <alignment wrapText="1"/>
      <protection hidden="1"/>
    </xf>
    <xf numFmtId="0" fontId="1" fillId="0" borderId="43" xfId="121" applyFont="1" applyBorder="1" applyAlignment="1" applyProtection="1">
      <alignment horizontal="left"/>
      <protection hidden="1"/>
    </xf>
    <xf numFmtId="0" fontId="11" fillId="0" borderId="63" xfId="0" applyFont="1" applyFill="1" applyBorder="1" applyAlignment="1" applyProtection="1">
      <alignment horizontal="left"/>
      <protection hidden="1"/>
    </xf>
    <xf numFmtId="0" fontId="0" fillId="0" borderId="27" xfId="0" applyBorder="1" applyAlignment="1" applyProtection="1">
      <alignment horizontal="left"/>
      <protection hidden="1"/>
    </xf>
    <xf numFmtId="0" fontId="11" fillId="0" borderId="67" xfId="0" applyFont="1" applyBorder="1" applyAlignment="1" applyProtection="1">
      <alignment horizontal="left"/>
      <protection hidden="1"/>
    </xf>
    <xf numFmtId="0" fontId="1" fillId="0" borderId="5" xfId="0" applyFont="1" applyBorder="1" applyAlignment="1" applyProtection="1">
      <alignment horizontal="right"/>
      <protection locked="0" hidden="1"/>
    </xf>
    <xf numFmtId="0" fontId="17" fillId="0" borderId="23" xfId="0" applyFont="1" applyBorder="1" applyProtection="1">
      <protection locked="0" hidden="1"/>
    </xf>
    <xf numFmtId="7" fontId="17" fillId="0" borderId="6" xfId="0" applyNumberFormat="1" applyFont="1" applyBorder="1" applyProtection="1">
      <protection locked="0" hidden="1"/>
    </xf>
    <xf numFmtId="167" fontId="8" fillId="34" borderId="53" xfId="247">
      <alignment horizontal="right"/>
      <protection hidden="1"/>
    </xf>
    <xf numFmtId="167" fontId="8" fillId="34" borderId="52" xfId="245">
      <alignment horizontal="right"/>
      <protection hidden="1"/>
    </xf>
    <xf numFmtId="0" fontId="8" fillId="34" borderId="16" xfId="259">
      <protection hidden="1"/>
    </xf>
    <xf numFmtId="0" fontId="8" fillId="34" borderId="11" xfId="254">
      <alignment horizontal="center"/>
      <protection hidden="1"/>
    </xf>
    <xf numFmtId="0" fontId="25" fillId="34" borderId="5" xfId="250">
      <alignment vertical="top" wrapText="1"/>
      <protection hidden="1"/>
    </xf>
    <xf numFmtId="0" fontId="8" fillId="34" borderId="41" xfId="253">
      <protection hidden="1"/>
    </xf>
    <xf numFmtId="0" fontId="8" fillId="34" borderId="5" xfId="252">
      <protection hidden="1"/>
    </xf>
    <xf numFmtId="9" fontId="8" fillId="34" borderId="5" xfId="264">
      <protection hidden="1"/>
    </xf>
    <xf numFmtId="10" fontId="8" fillId="34" borderId="5" xfId="265">
      <protection hidden="1"/>
    </xf>
    <xf numFmtId="0" fontId="8" fillId="34" borderId="27" xfId="255">
      <protection hidden="1"/>
    </xf>
    <xf numFmtId="166" fontId="8" fillId="34" borderId="15" xfId="244">
      <protection hidden="1"/>
    </xf>
    <xf numFmtId="167" fontId="8" fillId="34" borderId="7" xfId="246">
      <alignment horizontal="right"/>
      <protection hidden="1"/>
    </xf>
    <xf numFmtId="0" fontId="1" fillId="0" borderId="25" xfId="160">
      <alignment horizontal="center"/>
      <protection hidden="1"/>
    </xf>
    <xf numFmtId="171" fontId="61" fillId="34" borderId="53" xfId="355">
      <alignment horizontal="left"/>
      <protection hidden="1"/>
    </xf>
    <xf numFmtId="0" fontId="56" fillId="34" borderId="15" xfId="356">
      <alignment vertical="center"/>
      <protection hidden="1"/>
    </xf>
    <xf numFmtId="0" fontId="1" fillId="0" borderId="32" xfId="184">
      <protection hidden="1"/>
    </xf>
    <xf numFmtId="0" fontId="8" fillId="34" borderId="22" xfId="357">
      <alignment wrapText="1"/>
      <protection hidden="1"/>
    </xf>
    <xf numFmtId="0" fontId="1" fillId="0" borderId="26" xfId="203">
      <protection hidden="1"/>
    </xf>
    <xf numFmtId="0" fontId="56" fillId="34" borderId="55" xfId="358">
      <alignment horizontal="left" vertical="center"/>
      <protection hidden="1"/>
    </xf>
    <xf numFmtId="0" fontId="1" fillId="0" borderId="47" xfId="192">
      <protection hidden="1"/>
    </xf>
    <xf numFmtId="0" fontId="1" fillId="0" borderId="5" xfId="149">
      <protection hidden="1"/>
    </xf>
    <xf numFmtId="0" fontId="1" fillId="0" borderId="36" xfId="126">
      <protection hidden="1"/>
    </xf>
    <xf numFmtId="0" fontId="56" fillId="34" borderId="55" xfId="359">
      <alignment horizontal="center" vertical="center"/>
      <protection hidden="1"/>
    </xf>
    <xf numFmtId="0" fontId="17" fillId="0" borderId="5" xfId="0" applyFont="1" applyBorder="1" applyAlignment="1">
      <alignment wrapText="1"/>
      <protection hidden="1"/>
    </xf>
    <xf numFmtId="0" fontId="8" fillId="34" borderId="20" xfId="361">
      <protection hidden="1"/>
    </xf>
    <xf numFmtId="0" fontId="1" fillId="0" borderId="26" xfId="203" applyAlignment="1">
      <alignment horizontal="right" vertical="top"/>
      <protection hidden="1"/>
    </xf>
    <xf numFmtId="3" fontId="1" fillId="0" borderId="35" xfId="157">
      <alignment horizontal="center"/>
      <protection hidden="1"/>
    </xf>
    <xf numFmtId="167" fontId="8" fillId="34" borderId="85" xfId="362">
      <alignment horizontal="right"/>
      <protection hidden="1"/>
    </xf>
    <xf numFmtId="9" fontId="8" fillId="34" borderId="6" xfId="364">
      <protection hidden="1"/>
    </xf>
    <xf numFmtId="166" fontId="8" fillId="34" borderId="56" xfId="365">
      <protection hidden="1"/>
    </xf>
    <xf numFmtId="0" fontId="8" fillId="34" borderId="25" xfId="255" applyBorder="1">
      <protection hidden="1"/>
    </xf>
    <xf numFmtId="10" fontId="8" fillId="34" borderId="27" xfId="265" applyBorder="1">
      <protection hidden="1"/>
    </xf>
    <xf numFmtId="10" fontId="8" fillId="34" borderId="41" xfId="265" applyBorder="1">
      <protection hidden="1"/>
    </xf>
    <xf numFmtId="0" fontId="62" fillId="35" borderId="0" xfId="251" applyFont="1" applyBorder="1" applyAlignment="1" applyProtection="1">
      <alignment wrapText="1"/>
    </xf>
    <xf numFmtId="0" fontId="25" fillId="34" borderId="5" xfId="250" applyProtection="1">
      <alignment vertical="top" wrapText="1"/>
      <protection hidden="1"/>
    </xf>
    <xf numFmtId="167" fontId="8" fillId="34" borderId="53" xfId="247" applyProtection="1">
      <alignment horizontal="right"/>
      <protection hidden="1"/>
    </xf>
    <xf numFmtId="167" fontId="8" fillId="34" borderId="85" xfId="362" applyProtection="1">
      <alignment horizontal="right"/>
      <protection hidden="1"/>
    </xf>
    <xf numFmtId="166" fontId="8" fillId="34" borderId="15" xfId="244" applyProtection="1">
      <protection hidden="1"/>
    </xf>
    <xf numFmtId="167" fontId="8" fillId="34" borderId="52" xfId="245" applyProtection="1">
      <alignment horizontal="right"/>
      <protection hidden="1"/>
    </xf>
    <xf numFmtId="0" fontId="8" fillId="34" borderId="11" xfId="254" applyProtection="1">
      <alignment horizontal="center"/>
      <protection hidden="1"/>
    </xf>
    <xf numFmtId="0" fontId="8" fillId="34" borderId="16" xfId="259" applyProtection="1">
      <protection hidden="1"/>
    </xf>
    <xf numFmtId="10" fontId="8" fillId="34" borderId="5" xfId="265" applyProtection="1">
      <protection hidden="1"/>
    </xf>
    <xf numFmtId="0" fontId="14" fillId="0" borderId="92"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65" xfId="0" applyFont="1" applyBorder="1" applyAlignment="1" applyProtection="1">
      <alignment horizontal="center" vertical="center" wrapText="1"/>
      <protection hidden="1"/>
    </xf>
    <xf numFmtId="0" fontId="20" fillId="22" borderId="73" xfId="28" applyNumberFormat="1" applyFont="1" applyBorder="1" applyAlignment="1">
      <alignment horizontal="left"/>
      <protection hidden="1"/>
    </xf>
    <xf numFmtId="0" fontId="20" fillId="22" borderId="40" xfId="28" applyNumberFormat="1" applyFont="1" applyBorder="1" applyAlignment="1">
      <alignment horizontal="left"/>
      <protection hidden="1"/>
    </xf>
    <xf numFmtId="171" fontId="20" fillId="22" borderId="21" xfId="28" applyNumberFormat="1" applyFont="1" applyBorder="1" applyAlignment="1">
      <alignment horizontal="left"/>
      <protection hidden="1"/>
    </xf>
    <xf numFmtId="171" fontId="20" fillId="22" borderId="12" xfId="28" applyNumberFormat="1" applyFont="1" applyBorder="1" applyAlignment="1">
      <alignment horizontal="left"/>
      <protection hidden="1"/>
    </xf>
    <xf numFmtId="0" fontId="20" fillId="22" borderId="21" xfId="28" applyNumberFormat="1" applyFont="1" applyBorder="1" applyAlignment="1">
      <alignment horizontal="left"/>
      <protection hidden="1"/>
    </xf>
    <xf numFmtId="0" fontId="20" fillId="22" borderId="12" xfId="28" applyNumberFormat="1" applyFont="1" applyBorder="1" applyAlignment="1">
      <alignment horizontal="left"/>
      <protection hidden="1"/>
    </xf>
    <xf numFmtId="0" fontId="14" fillId="0" borderId="93" xfId="0" applyFont="1" applyBorder="1" applyAlignment="1" applyProtection="1">
      <alignment horizontal="center" vertical="center" wrapText="1"/>
      <protection hidden="1"/>
    </xf>
    <xf numFmtId="0" fontId="14" fillId="0" borderId="44"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25" fillId="34" borderId="6" xfId="360">
      <alignment vertical="top" wrapText="1"/>
      <protection hidden="1"/>
    </xf>
    <xf numFmtId="0" fontId="25" fillId="34" borderId="78" xfId="360" applyBorder="1" applyAlignment="1" applyProtection="1">
      <alignment horizontal="center" vertical="top" wrapText="1"/>
      <protection hidden="1"/>
    </xf>
    <xf numFmtId="0" fontId="25" fillId="34" borderId="83" xfId="360" applyBorder="1" applyAlignment="1" applyProtection="1">
      <alignment horizontal="center" vertical="top" wrapText="1"/>
      <protection hidden="1"/>
    </xf>
    <xf numFmtId="0" fontId="25" fillId="34" borderId="25" xfId="360" applyBorder="1" applyAlignment="1" applyProtection="1">
      <alignment horizontal="center" vertical="top" wrapText="1"/>
      <protection hidden="1"/>
    </xf>
    <xf numFmtId="0" fontId="25" fillId="34" borderId="22" xfId="360" applyBorder="1" applyAlignment="1" applyProtection="1">
      <alignment horizontal="center" vertical="top" wrapText="1"/>
      <protection hidden="1"/>
    </xf>
    <xf numFmtId="0" fontId="20" fillId="0" borderId="78" xfId="0" applyFont="1" applyBorder="1" applyAlignment="1">
      <alignment horizontal="center" vertical="center" wrapText="1"/>
      <protection hidden="1"/>
    </xf>
    <xf numFmtId="0" fontId="20" fillId="0" borderId="83" xfId="0" applyFont="1" applyBorder="1" applyAlignment="1">
      <alignment horizontal="center" vertical="center" wrapText="1"/>
      <protection hidden="1"/>
    </xf>
    <xf numFmtId="0" fontId="20" fillId="0" borderId="81" xfId="0" applyFont="1" applyBorder="1" applyAlignment="1">
      <alignment horizontal="center" vertical="center" wrapText="1"/>
      <protection hidden="1"/>
    </xf>
    <xf numFmtId="0" fontId="25" fillId="34" borderId="25" xfId="360" applyBorder="1">
      <alignment vertical="top" wrapText="1"/>
      <protection hidden="1"/>
    </xf>
    <xf numFmtId="0" fontId="25" fillId="34" borderId="22" xfId="360" applyBorder="1">
      <alignment vertical="top" wrapText="1"/>
      <protection hidden="1"/>
    </xf>
    <xf numFmtId="0" fontId="25" fillId="34" borderId="6" xfId="360" applyProtection="1">
      <alignment vertical="top" wrapText="1"/>
      <protection hidden="1"/>
    </xf>
    <xf numFmtId="0" fontId="14" fillId="0" borderId="57"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42" xfId="0" applyFont="1" applyFill="1" applyBorder="1" applyAlignment="1" applyProtection="1">
      <alignment horizontal="center"/>
      <protection hidden="1"/>
    </xf>
    <xf numFmtId="0" fontId="14" fillId="0" borderId="77" xfId="0" applyFont="1" applyFill="1" applyBorder="1" applyAlignment="1" applyProtection="1">
      <alignment horizontal="center"/>
      <protection hidden="1"/>
    </xf>
    <xf numFmtId="0" fontId="14" fillId="0" borderId="40" xfId="0" applyFont="1" applyFill="1" applyBorder="1" applyAlignment="1" applyProtection="1">
      <alignment horizontal="center"/>
      <protection hidden="1"/>
    </xf>
    <xf numFmtId="0" fontId="14" fillId="0" borderId="44" xfId="0" applyFont="1" applyBorder="1" applyAlignment="1" applyProtection="1">
      <alignment horizontal="center" vertical="center" wrapText="1"/>
      <protection hidden="1"/>
    </xf>
    <xf numFmtId="0" fontId="14" fillId="0" borderId="74" xfId="0" applyFont="1" applyBorder="1" applyAlignment="1" applyProtection="1">
      <alignment horizontal="center" vertical="center" wrapText="1"/>
      <protection hidden="1"/>
    </xf>
    <xf numFmtId="0" fontId="14" fillId="0" borderId="91" xfId="0" applyFont="1" applyBorder="1" applyAlignment="1" applyProtection="1">
      <alignment horizontal="center" vertical="center" wrapText="1"/>
      <protection hidden="1"/>
    </xf>
    <xf numFmtId="0" fontId="25" fillId="34" borderId="27" xfId="363">
      <alignment vertical="top" wrapText="1"/>
      <protection hidden="1"/>
    </xf>
    <xf numFmtId="0" fontId="25" fillId="34" borderId="27" xfId="363" applyProtection="1">
      <alignment vertical="top" wrapText="1"/>
      <protection hidden="1"/>
    </xf>
    <xf numFmtId="0" fontId="19" fillId="0" borderId="25" xfId="0" applyFont="1" applyBorder="1" applyAlignment="1" applyProtection="1">
      <alignment horizontal="right" vertical="top"/>
      <protection hidden="1"/>
    </xf>
    <xf numFmtId="0" fontId="19" fillId="0" borderId="12" xfId="0" applyFont="1" applyBorder="1" applyAlignment="1" applyProtection="1">
      <alignment horizontal="right" vertical="top"/>
      <protection hidden="1"/>
    </xf>
    <xf numFmtId="0" fontId="19" fillId="0" borderId="32" xfId="0" applyFont="1" applyBorder="1" applyAlignment="1" applyProtection="1">
      <alignment horizontal="right" vertical="top"/>
      <protection hidden="1"/>
    </xf>
    <xf numFmtId="0" fontId="19" fillId="0" borderId="0" xfId="0" applyFont="1" applyBorder="1" applyAlignment="1" applyProtection="1">
      <alignment horizontal="right" vertical="top"/>
      <protection hidden="1"/>
    </xf>
    <xf numFmtId="0" fontId="19" fillId="0" borderId="8" xfId="0" applyFont="1" applyBorder="1" applyAlignment="1" applyProtection="1">
      <alignment horizontal="right" vertical="top"/>
      <protection hidden="1"/>
    </xf>
    <xf numFmtId="0" fontId="19" fillId="0" borderId="36" xfId="0" applyFont="1" applyBorder="1" applyAlignment="1" applyProtection="1">
      <alignment horizontal="right" vertical="top"/>
      <protection hidden="1"/>
    </xf>
    <xf numFmtId="0" fontId="20" fillId="0" borderId="41" xfId="0" applyFont="1" applyBorder="1" applyAlignment="1">
      <alignment horizontal="center" vertical="center" wrapText="1"/>
      <protection hidden="1"/>
    </xf>
    <xf numFmtId="0" fontId="20" fillId="0" borderId="39" xfId="0" applyFont="1" applyBorder="1" applyAlignment="1">
      <alignment horizontal="center" vertical="center" wrapText="1"/>
      <protection hidden="1"/>
    </xf>
    <xf numFmtId="0" fontId="14" fillId="0" borderId="68" xfId="0" applyFont="1" applyFill="1" applyBorder="1" applyAlignment="1" applyProtection="1">
      <alignment horizontal="center"/>
      <protection hidden="1"/>
    </xf>
    <xf numFmtId="0" fontId="14" fillId="0" borderId="51" xfId="0" applyFont="1" applyFill="1" applyBorder="1" applyAlignment="1" applyProtection="1">
      <alignment horizontal="center"/>
      <protection hidden="1"/>
    </xf>
    <xf numFmtId="0" fontId="14" fillId="0" borderId="26" xfId="0" applyFont="1" applyBorder="1" applyAlignment="1" applyProtection="1">
      <alignment horizontal="center" vertical="center" wrapText="1"/>
      <protection hidden="1"/>
    </xf>
    <xf numFmtId="0" fontId="14" fillId="0" borderId="36" xfId="0" applyFont="1" applyBorder="1" applyAlignment="1" applyProtection="1">
      <alignment horizontal="center" vertical="center" wrapText="1"/>
      <protection hidden="1"/>
    </xf>
    <xf numFmtId="0" fontId="19" fillId="0" borderId="37" xfId="0" applyFont="1" applyBorder="1" applyAlignment="1" applyProtection="1">
      <alignment horizontal="right" vertical="top"/>
      <protection hidden="1"/>
    </xf>
    <xf numFmtId="0" fontId="25" fillId="0" borderId="27" xfId="363" applyFill="1" applyProtection="1">
      <alignment vertical="top" wrapText="1"/>
      <protection hidden="1"/>
    </xf>
    <xf numFmtId="4" fontId="4" fillId="0" borderId="44" xfId="113" applyNumberFormat="1" applyFont="1" applyFill="1" applyBorder="1" applyAlignment="1">
      <alignment horizontal="center" vertical="top"/>
    </xf>
    <xf numFmtId="4" fontId="4" fillId="0" borderId="26" xfId="113" applyNumberFormat="1" applyFont="1" applyFill="1" applyBorder="1" applyAlignment="1">
      <alignment horizontal="center" vertical="top"/>
    </xf>
    <xf numFmtId="4" fontId="4" fillId="0" borderId="47" xfId="113" applyNumberFormat="1" applyFont="1" applyFill="1" applyBorder="1" applyAlignment="1">
      <alignment horizontal="center" vertical="top"/>
    </xf>
    <xf numFmtId="0" fontId="12" fillId="0" borderId="0" xfId="0" applyFont="1" applyFill="1" applyBorder="1" applyAlignment="1">
      <alignment vertical="top" wrapText="1"/>
      <protection hidden="1"/>
    </xf>
  </cellXfs>
  <cellStyles count="36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6" xfId="10" builtinId="51" customBuiltin="1"/>
    <cellStyle name="60% - Accent1" xfId="11" builtinId="32" customBuiltin="1"/>
    <cellStyle name="60% - Accent2" xfId="12" builtinId="36" customBuiltin="1"/>
    <cellStyle name="60% - Accent3" xfId="13" builtinId="40" customBuiltin="1"/>
    <cellStyle name="60% - Accent4" xfId="14" builtinId="44" customBuiltin="1"/>
    <cellStyle name="60% - Accent5" xfId="15" builtinId="48" customBuiltin="1"/>
    <cellStyle name="60% - Accent6" xfId="16" builtinId="52" customBuiltin="1"/>
    <cellStyle name="Accent1" xfId="17" builtinId="29" customBuiltin="1"/>
    <cellStyle name="Accent2" xfId="18" builtinId="33" customBuiltin="1"/>
    <cellStyle name="Accent3" xfId="19" builtinId="37" customBuiltin="1"/>
    <cellStyle name="Accent6" xfId="20" builtinId="49" customBuiltin="1"/>
    <cellStyle name="AROTableHeading" xfId="21" xr:uid="{00000000-0005-0000-0000-000014000000}"/>
    <cellStyle name="AROTableHeadingBoldGrey" xfId="22" xr:uid="{00000000-0005-0000-0000-000015000000}"/>
    <cellStyle name="AROTableHeadingBoldGreyCenterAcross" xfId="23" xr:uid="{00000000-0005-0000-0000-000016000000}"/>
    <cellStyle name="AROTableHeadingBoldGreyRB" xfId="24" xr:uid="{00000000-0005-0000-0000-000017000000}"/>
    <cellStyle name="AROTableHeadingColored" xfId="25" xr:uid="{00000000-0005-0000-0000-000018000000}"/>
    <cellStyle name="AROTableHeadingRotateBoldGrey" xfId="26" xr:uid="{00000000-0005-0000-0000-000019000000}"/>
    <cellStyle name="Bad" xfId="27" builtinId="27" customBuiltin="1"/>
    <cellStyle name="Calculation" xfId="28" builtinId="22" customBuiltin="1"/>
    <cellStyle name="CalculationAcctCommaZero" xfId="29" xr:uid="{00000000-0005-0000-0000-00001C000000}"/>
    <cellStyle name="CalculationAcctCommaZeroRB" xfId="30" xr:uid="{00000000-0005-0000-0000-00001D000000}"/>
    <cellStyle name="CalculationBB" xfId="31" xr:uid="{00000000-0005-0000-0000-00001E000000}"/>
    <cellStyle name="CalculationBBLB" xfId="32" xr:uid="{00000000-0005-0000-0000-00001F000000}"/>
    <cellStyle name="CalculationBBLBRB" xfId="33" xr:uid="{00000000-0005-0000-0000-000020000000}"/>
    <cellStyle name="CalculationBBRB" xfId="34" xr:uid="{00000000-0005-0000-0000-000021000000}"/>
    <cellStyle name="CalculationBold" xfId="35" xr:uid="{00000000-0005-0000-0000-000022000000}"/>
    <cellStyle name="CalculationBoldNoBord" xfId="36" xr:uid="{00000000-0005-0000-0000-000023000000}"/>
    <cellStyle name="CalculationBordered" xfId="37" xr:uid="{00000000-0005-0000-0000-000024000000}"/>
    <cellStyle name="CalculationBorderedLeft" xfId="38" xr:uid="{00000000-0005-0000-0000-000025000000}"/>
    <cellStyle name="CalculationBorderedRgt" xfId="39" xr:uid="{00000000-0005-0000-0000-000026000000}"/>
    <cellStyle name="CalculationBot" xfId="40" xr:uid="{00000000-0005-0000-0000-000027000000}"/>
    <cellStyle name="CalculationBotRB" xfId="41" xr:uid="{00000000-0005-0000-0000-000028000000}"/>
    <cellStyle name="CalculationCenter" xfId="42" xr:uid="{00000000-0005-0000-0000-000029000000}"/>
    <cellStyle name="CalculationCenterAcrossBold" xfId="43" xr:uid="{00000000-0005-0000-0000-00002A000000}"/>
    <cellStyle name="CalculationCenterBold" xfId="44" xr:uid="{00000000-0005-0000-0000-00002B000000}"/>
    <cellStyle name="CalculationCenterBoldBorderedWrap" xfId="45" xr:uid="{00000000-0005-0000-0000-00002C000000}"/>
    <cellStyle name="CalculationCenterBoldWrap" xfId="46" xr:uid="{00000000-0005-0000-0000-00002D000000}"/>
    <cellStyle name="CalculationCenteredCurDoubleBorderd" xfId="47" xr:uid="{00000000-0005-0000-0000-00002E000000}"/>
    <cellStyle name="CalculationCenterLB" xfId="48" xr:uid="{00000000-0005-0000-0000-00002F000000}"/>
    <cellStyle name="CalculationCur" xfId="49" xr:uid="{00000000-0005-0000-0000-000030000000}"/>
    <cellStyle name="CalculationCurBB" xfId="50" xr:uid="{00000000-0005-0000-0000-000031000000}"/>
    <cellStyle name="CalculationCurBoldBB" xfId="51" xr:uid="{00000000-0005-0000-0000-000032000000}"/>
    <cellStyle name="CalculationCurBoldBBLB" xfId="52" xr:uid="{00000000-0005-0000-0000-000033000000}"/>
    <cellStyle name="CalculationCurBoldBBLBRBTB" xfId="53" xr:uid="{00000000-0005-0000-0000-000034000000}"/>
    <cellStyle name="CalculationCurBoldBBLBTB" xfId="54" xr:uid="{00000000-0005-0000-0000-000035000000}"/>
    <cellStyle name="CalculationCurBoldBBRB" xfId="55" xr:uid="{00000000-0005-0000-0000-000036000000}"/>
    <cellStyle name="CalculationCurBoldBBRBTB" xfId="56" xr:uid="{00000000-0005-0000-0000-000037000000}"/>
    <cellStyle name="CalculationCurBoldBBTB" xfId="57" xr:uid="{00000000-0005-0000-0000-000038000000}"/>
    <cellStyle name="CalculationCurBoldRB" xfId="58" xr:uid="{00000000-0005-0000-0000-000039000000}"/>
    <cellStyle name="CalculationCurCenter" xfId="59" xr:uid="{00000000-0005-0000-0000-00003A000000}"/>
    <cellStyle name="CalculationCurDouble" xfId="60" xr:uid="{00000000-0005-0000-0000-00003B000000}"/>
    <cellStyle name="CalculationCurDoubleBB" xfId="61" xr:uid="{00000000-0005-0000-0000-00003C000000}"/>
    <cellStyle name="CalculationCurDoubleBBLB" xfId="62" xr:uid="{00000000-0005-0000-0000-00003D000000}"/>
    <cellStyle name="CalculationCurDoubleBBRB" xfId="63" xr:uid="{00000000-0005-0000-0000-00003E000000}"/>
    <cellStyle name="CalculationCurDoubleLB" xfId="64" xr:uid="{00000000-0005-0000-0000-00003F000000}"/>
    <cellStyle name="CalculationCurDoubleLBRB" xfId="65" xr:uid="{00000000-0005-0000-0000-000040000000}"/>
    <cellStyle name="CalculationCurDoubleRB" xfId="66" xr:uid="{00000000-0005-0000-0000-000041000000}"/>
    <cellStyle name="CalculationCurLB" xfId="67" xr:uid="{00000000-0005-0000-0000-000042000000}"/>
    <cellStyle name="CalculationCurLBRB" xfId="68" xr:uid="{00000000-0005-0000-0000-000043000000}"/>
    <cellStyle name="CalculationCurRB" xfId="69" xr:uid="{00000000-0005-0000-0000-000044000000}"/>
    <cellStyle name="CalculationDateBordered" xfId="70" xr:uid="{00000000-0005-0000-0000-000045000000}"/>
    <cellStyle name="CalculationDouble" xfId="71" xr:uid="{00000000-0005-0000-0000-000046000000}"/>
    <cellStyle name="CalculationDoubleBB" xfId="72" xr:uid="{00000000-0005-0000-0000-000047000000}"/>
    <cellStyle name="CalculationDoubleBBLB" xfId="73" xr:uid="{00000000-0005-0000-0000-000048000000}"/>
    <cellStyle name="CalculationDoubleBBLBRB" xfId="74" xr:uid="{00000000-0005-0000-0000-000049000000}"/>
    <cellStyle name="CalculationDoubleBBRB" xfId="75" xr:uid="{00000000-0005-0000-0000-00004A000000}"/>
    <cellStyle name="CalculationDoubleCurBoldBBLBRBTB" xfId="76" xr:uid="{00000000-0005-0000-0000-00004B000000}"/>
    <cellStyle name="CalculationDoubleLB" xfId="77" xr:uid="{00000000-0005-0000-0000-00004C000000}"/>
    <cellStyle name="CalculationDoubleRB" xfId="78" xr:uid="{00000000-0005-0000-0000-00004D000000}"/>
    <cellStyle name="CalculationLB" xfId="79" xr:uid="{00000000-0005-0000-0000-00004E000000}"/>
    <cellStyle name="CalculationLft" xfId="80" xr:uid="{00000000-0005-0000-0000-00004F000000}"/>
    <cellStyle name="CalculationLftLB" xfId="81" xr:uid="{00000000-0005-0000-0000-000050000000}"/>
    <cellStyle name="CalculationOutlineLeft" xfId="82" xr:uid="{00000000-0005-0000-0000-000051000000}"/>
    <cellStyle name="CalculationOutlineLeftRB" xfId="83" xr:uid="{00000000-0005-0000-0000-000052000000}"/>
    <cellStyle name="CalculationOutlineRB" xfId="84" xr:uid="{00000000-0005-0000-0000-000053000000}"/>
    <cellStyle name="CalculationOutlineRgt" xfId="85" xr:uid="{00000000-0005-0000-0000-000054000000}"/>
    <cellStyle name="CalculationPercent" xfId="86" xr:uid="{00000000-0005-0000-0000-000055000000}"/>
    <cellStyle name="CalculationSingle" xfId="87" xr:uid="{00000000-0005-0000-0000-000056000000}"/>
    <cellStyle name="CalculationSingleBB" xfId="88" xr:uid="{00000000-0005-0000-0000-000057000000}"/>
    <cellStyle name="CalculationSingleBBLB" xfId="89" xr:uid="{00000000-0005-0000-0000-000058000000}"/>
    <cellStyle name="CalculationSingleBBLBRB" xfId="90" xr:uid="{00000000-0005-0000-0000-000059000000}"/>
    <cellStyle name="CalculationSingleBBTB" xfId="91" xr:uid="{00000000-0005-0000-0000-00005A000000}"/>
    <cellStyle name="CalculationSingleLB" xfId="92" xr:uid="{00000000-0005-0000-0000-00005B000000}"/>
    <cellStyle name="CalculationSingleLBBBTB" xfId="93" xr:uid="{00000000-0005-0000-0000-00005C000000}"/>
    <cellStyle name="CalculationSingleRBBBTB" xfId="94" xr:uid="{00000000-0005-0000-0000-00005D000000}"/>
    <cellStyle name="CalculationTopBot" xfId="95" xr:uid="{00000000-0005-0000-0000-00005E000000}"/>
    <cellStyle name="CalculationTriple" xfId="96" xr:uid="{00000000-0005-0000-0000-00005F000000}"/>
    <cellStyle name="CalculationTripleLB" xfId="97" xr:uid="{00000000-0005-0000-0000-000060000000}"/>
    <cellStyle name="CalculCent0" xfId="98" xr:uid="{00000000-0005-0000-0000-000061000000}"/>
    <cellStyle name="Check Cell" xfId="99" builtinId="23" customBuiltin="1"/>
    <cellStyle name="Confidence" xfId="100" xr:uid="{00000000-0005-0000-0000-000063000000}"/>
    <cellStyle name="Constant" xfId="101" xr:uid="{00000000-0005-0000-0000-000064000000}"/>
    <cellStyle name="Date" xfId="102" xr:uid="{00000000-0005-0000-0000-000065000000}"/>
    <cellStyle name="Entry" xfId="103" xr:uid="{00000000-0005-0000-0000-000066000000}"/>
    <cellStyle name="Explanatory Text" xfId="104" builtinId="53" customBuiltin="1"/>
    <cellStyle name="FacilityNumber" xfId="105" xr:uid="{00000000-0005-0000-0000-000068000000}"/>
    <cellStyle name="FacilityNumberHeading" xfId="106" xr:uid="{00000000-0005-0000-0000-000069000000}"/>
    <cellStyle name="FacilityNumberHeadingWhite" xfId="107" xr:uid="{00000000-0005-0000-0000-00006A000000}"/>
    <cellStyle name="FASHyperlink" xfId="108" xr:uid="{00000000-0005-0000-0000-00006B000000}"/>
    <cellStyle name="FASSum" xfId="109" xr:uid="{00000000-0005-0000-0000-00006C000000}"/>
    <cellStyle name="FASSumUser" xfId="110" xr:uid="{00000000-0005-0000-0000-00006D000000}"/>
    <cellStyle name="Fixed" xfId="111" xr:uid="{00000000-0005-0000-0000-00006E000000}"/>
    <cellStyle name="Good" xfId="112"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17" builtinId="20" customBuiltin="1"/>
    <cellStyle name="LaborBaseColor" xfId="118" xr:uid="{00000000-0005-0000-0000-000075000000}"/>
    <cellStyle name="Linked Cell" xfId="119" builtinId="24" customBuiltin="1"/>
    <cellStyle name="Neutral" xfId="120" builtinId="28" customBuiltin="1"/>
    <cellStyle name="Normal" xfId="0" builtinId="0"/>
    <cellStyle name="Normal_Labor Rates" xfId="121" xr:uid="{00000000-0005-0000-0000-000079000000}"/>
    <cellStyle name="Normal16LB" xfId="122" xr:uid="{00000000-0005-0000-0000-00007A000000}"/>
    <cellStyle name="Normal8LB" xfId="123" xr:uid="{00000000-0005-0000-0000-00007B000000}"/>
    <cellStyle name="Normal8RB" xfId="124" xr:uid="{00000000-0005-0000-0000-00007C000000}"/>
    <cellStyle name="NormalAccBorderedBB" xfId="125" xr:uid="{00000000-0005-0000-0000-00007D000000}"/>
    <cellStyle name="NormalBB" xfId="126" xr:uid="{00000000-0005-0000-0000-00007E000000}"/>
    <cellStyle name="NormalBBLB" xfId="127" xr:uid="{00000000-0005-0000-0000-00007F000000}"/>
    <cellStyle name="NormalBBRB" xfId="128" xr:uid="{00000000-0005-0000-0000-000080000000}"/>
    <cellStyle name="NormalBBRBTB" xfId="129" xr:uid="{00000000-0005-0000-0000-000081000000}"/>
    <cellStyle name="NormalBBTB" xfId="130" xr:uid="{00000000-0005-0000-0000-000082000000}"/>
    <cellStyle name="NormalBold12CenteredLB" xfId="131" xr:uid="{00000000-0005-0000-0000-000083000000}"/>
    <cellStyle name="NormalBoldBB" xfId="132" xr:uid="{00000000-0005-0000-0000-000084000000}"/>
    <cellStyle name="NormalBoldBordered" xfId="133" xr:uid="{00000000-0005-0000-0000-000085000000}"/>
    <cellStyle name="NormalBoldBorderedBB" xfId="134" xr:uid="{00000000-0005-0000-0000-000086000000}"/>
    <cellStyle name="NormalBoldBorderedBBRB" xfId="135" xr:uid="{00000000-0005-0000-0000-000087000000}"/>
    <cellStyle name="NormalBoldBorderedCenterAcross" xfId="136" xr:uid="{00000000-0005-0000-0000-000088000000}"/>
    <cellStyle name="NormalBoldBorderedCenteredBBLBRBTB" xfId="137" xr:uid="{00000000-0005-0000-0000-000089000000}"/>
    <cellStyle name="NormalBoldBotLB" xfId="138" xr:uid="{00000000-0005-0000-0000-00008A000000}"/>
    <cellStyle name="NormalBoldCentered" xfId="139" xr:uid="{00000000-0005-0000-0000-00008B000000}"/>
    <cellStyle name="NormalBoldCenteredItalic" xfId="140" xr:uid="{00000000-0005-0000-0000-00008C000000}"/>
    <cellStyle name="NormalBoldCenteredLB" xfId="141" xr:uid="{00000000-0005-0000-0000-00008D000000}"/>
    <cellStyle name="NormalBoldIndentItalic" xfId="142" xr:uid="{00000000-0005-0000-0000-00008E000000}"/>
    <cellStyle name="NormalBoldLeftBotLB" xfId="143" xr:uid="{00000000-0005-0000-0000-00008F000000}"/>
    <cellStyle name="NormalBoldLeftLB" xfId="144" xr:uid="{00000000-0005-0000-0000-000090000000}"/>
    <cellStyle name="NormalBoldRight" xfId="145" xr:uid="{00000000-0005-0000-0000-000091000000}"/>
    <cellStyle name="NormalBoldRightBB" xfId="146" xr:uid="{00000000-0005-0000-0000-000092000000}"/>
    <cellStyle name="NormalBoldRightBBLBTB" xfId="147" xr:uid="{00000000-0005-0000-0000-000093000000}"/>
    <cellStyle name="NormalBoldRightTB" xfId="148" xr:uid="{00000000-0005-0000-0000-000094000000}"/>
    <cellStyle name="NormalBordered" xfId="149" xr:uid="{00000000-0005-0000-0000-000095000000}"/>
    <cellStyle name="NormalBordered8" xfId="150" xr:uid="{00000000-0005-0000-0000-000096000000}"/>
    <cellStyle name="NormalBorderedBB" xfId="151" xr:uid="{00000000-0005-0000-0000-000097000000}"/>
    <cellStyle name="NormalBorderedBot" xfId="152" xr:uid="{00000000-0005-0000-0000-000098000000}"/>
    <cellStyle name="NormalBorderedCentered" xfId="153" xr:uid="{00000000-0005-0000-0000-000099000000}"/>
    <cellStyle name="NormalBorderedCenteredBB" xfId="154" xr:uid="{00000000-0005-0000-0000-00009A000000}"/>
    <cellStyle name="NormalBorderedCenteredBBRB" xfId="155" xr:uid="{00000000-0005-0000-0000-00009B000000}"/>
    <cellStyle name="NormalBorderedCenteredComma" xfId="156" xr:uid="{00000000-0005-0000-0000-00009C000000}"/>
    <cellStyle name="NormalBorderedCenteredCommaBB" xfId="157" xr:uid="{00000000-0005-0000-0000-00009D000000}"/>
    <cellStyle name="NormalBorderedCenteredCommaLBBB" xfId="158" xr:uid="{00000000-0005-0000-0000-00009E000000}"/>
    <cellStyle name="NormalBorderedCenteredCommaRB" xfId="159" xr:uid="{00000000-0005-0000-0000-00009F000000}"/>
    <cellStyle name="NormalBorderedCenteredLB" xfId="160" xr:uid="{00000000-0005-0000-0000-0000A0000000}"/>
    <cellStyle name="NormalBorderedCenteredRB" xfId="161" xr:uid="{00000000-0005-0000-0000-0000A1000000}"/>
    <cellStyle name="NormalBorderedLB" xfId="162" xr:uid="{00000000-0005-0000-0000-0000A2000000}"/>
    <cellStyle name="NormalBorderedLeftWrap8LB" xfId="163" xr:uid="{00000000-0005-0000-0000-0000A3000000}"/>
    <cellStyle name="NormalBorderedLft" xfId="164" xr:uid="{00000000-0005-0000-0000-0000A4000000}"/>
    <cellStyle name="NormalBorderednoBotRight8LB" xfId="165" xr:uid="{00000000-0005-0000-0000-0000A5000000}"/>
    <cellStyle name="NormalBorderedRB" xfId="166" xr:uid="{00000000-0005-0000-0000-0000A6000000}"/>
    <cellStyle name="NormalBorderedRgt" xfId="167" xr:uid="{00000000-0005-0000-0000-0000A7000000}"/>
    <cellStyle name="NormalBorderedRight" xfId="168" xr:uid="{00000000-0005-0000-0000-0000A8000000}"/>
    <cellStyle name="NormalBorderedRight8LB" xfId="169" xr:uid="{00000000-0005-0000-0000-0000A9000000}"/>
    <cellStyle name="NormalBorderedRight8RB" xfId="170" xr:uid="{00000000-0005-0000-0000-0000AA000000}"/>
    <cellStyle name="NormalBorderedRightLB" xfId="171" xr:uid="{00000000-0005-0000-0000-0000AB000000}"/>
    <cellStyle name="NormalBorderedRightWrapped" xfId="172" xr:uid="{00000000-0005-0000-0000-0000AC000000}"/>
    <cellStyle name="NormalBorderedTopBot" xfId="173" xr:uid="{00000000-0005-0000-0000-0000AD000000}"/>
    <cellStyle name="NormalBorderedWrapedBBLB" xfId="174" xr:uid="{00000000-0005-0000-0000-0000AE000000}"/>
    <cellStyle name="NormalBorderedWrapedLB" xfId="175" xr:uid="{00000000-0005-0000-0000-0000AF000000}"/>
    <cellStyle name="NormalBot" xfId="176" xr:uid="{00000000-0005-0000-0000-0000B0000000}"/>
    <cellStyle name="NormalBotLB" xfId="177" xr:uid="{00000000-0005-0000-0000-0000B1000000}"/>
    <cellStyle name="NormalBotLBTB" xfId="178" xr:uid="{00000000-0005-0000-0000-0000B2000000}"/>
    <cellStyle name="NormalBotRB" xfId="179" xr:uid="{00000000-0005-0000-0000-0000B3000000}"/>
    <cellStyle name="NormalCenterBBL" xfId="180" xr:uid="{00000000-0005-0000-0000-0000B4000000}"/>
    <cellStyle name="NormalIndent1LB" xfId="181" xr:uid="{00000000-0005-0000-0000-0000B5000000}"/>
    <cellStyle name="NormalIndentBotLB" xfId="182" xr:uid="{00000000-0005-0000-0000-0000B6000000}"/>
    <cellStyle name="NormalIndentLB" xfId="183" xr:uid="{00000000-0005-0000-0000-0000B7000000}"/>
    <cellStyle name="NormalLB" xfId="184" xr:uid="{00000000-0005-0000-0000-0000B8000000}"/>
    <cellStyle name="NormalLBRB" xfId="185" xr:uid="{00000000-0005-0000-0000-0000B9000000}"/>
    <cellStyle name="NormalLBTB" xfId="186" xr:uid="{00000000-0005-0000-0000-0000BA000000}"/>
    <cellStyle name="NormalLeftBB" xfId="187" xr:uid="{00000000-0005-0000-0000-0000BB000000}"/>
    <cellStyle name="NormalLftBorder" xfId="188" xr:uid="{00000000-0005-0000-0000-0000BC000000}"/>
    <cellStyle name="NormalLftRB" xfId="189" xr:uid="{00000000-0005-0000-0000-0000BD000000}"/>
    <cellStyle name="NormalOutlineBBLB" xfId="190" xr:uid="{00000000-0005-0000-0000-0000BE000000}"/>
    <cellStyle name="NormalRB" xfId="191" xr:uid="{00000000-0005-0000-0000-0000BF000000}"/>
    <cellStyle name="NormalRBTB" xfId="192" xr:uid="{00000000-0005-0000-0000-0000C0000000}"/>
    <cellStyle name="NormalRight8BBLB" xfId="193" xr:uid="{00000000-0005-0000-0000-0000C1000000}"/>
    <cellStyle name="NormalRight8BBRB" xfId="194" xr:uid="{00000000-0005-0000-0000-0000C2000000}"/>
    <cellStyle name="NormalRight8LB" xfId="195" xr:uid="{00000000-0005-0000-0000-0000C3000000}"/>
    <cellStyle name="NormalRightBB" xfId="196" xr:uid="{00000000-0005-0000-0000-0000C4000000}"/>
    <cellStyle name="NormalRightBBLB" xfId="197" xr:uid="{00000000-0005-0000-0000-0000C5000000}"/>
    <cellStyle name="NormalRightBBRB" xfId="198" xr:uid="{00000000-0005-0000-0000-0000C6000000}"/>
    <cellStyle name="NormalRightBotLB" xfId="199" xr:uid="{00000000-0005-0000-0000-0000C7000000}"/>
    <cellStyle name="NormalRightLB" xfId="200" xr:uid="{00000000-0005-0000-0000-0000C8000000}"/>
    <cellStyle name="NormalRightRB" xfId="201" xr:uid="{00000000-0005-0000-0000-0000C9000000}"/>
    <cellStyle name="NormalRightTB" xfId="202" xr:uid="{00000000-0005-0000-0000-0000CA000000}"/>
    <cellStyle name="NormalTB" xfId="203" xr:uid="{00000000-0005-0000-0000-0000CB000000}"/>
    <cellStyle name="NormalTopBot" xfId="204" xr:uid="{00000000-0005-0000-0000-0000CC000000}"/>
    <cellStyle name="NormalUnlockedBB" xfId="205" xr:uid="{00000000-0005-0000-0000-0000CD000000}"/>
    <cellStyle name="NormalUnlockedBBLB" xfId="206" xr:uid="{00000000-0005-0000-0000-0000CE000000}"/>
    <cellStyle name="NormalUnlockedBBRB" xfId="207" xr:uid="{00000000-0005-0000-0000-0000CF000000}"/>
    <cellStyle name="NormalWhite" xfId="208" xr:uid="{00000000-0005-0000-0000-0000D0000000}"/>
    <cellStyle name="Note" xfId="209" builtinId="10" customBuiltin="1"/>
    <cellStyle name="NotesBoldLeft" xfId="210" xr:uid="{00000000-0005-0000-0000-0000D2000000}"/>
    <cellStyle name="NotesBoldLeftBBLB" xfId="211" xr:uid="{00000000-0005-0000-0000-0000D3000000}"/>
    <cellStyle name="NotesBoldLeftLB" xfId="212" xr:uid="{00000000-0005-0000-0000-0000D4000000}"/>
    <cellStyle name="NotesBoldRight" xfId="213" xr:uid="{00000000-0005-0000-0000-0000D5000000}"/>
    <cellStyle name="NotesBoldRightLB" xfId="214" xr:uid="{00000000-0005-0000-0000-0000D6000000}"/>
    <cellStyle name="NotesBoldRightTB" xfId="215" xr:uid="{00000000-0005-0000-0000-0000D7000000}"/>
    <cellStyle name="Other" xfId="216" xr:uid="{00000000-0005-0000-0000-0000D8000000}"/>
    <cellStyle name="Output" xfId="217" builtinId="21" customBuiltin="1"/>
    <cellStyle name="Override" xfId="218" xr:uid="{00000000-0005-0000-0000-0000DA000000}"/>
    <cellStyle name="OverrideBordered" xfId="219" xr:uid="{00000000-0005-0000-0000-0000DB000000}"/>
    <cellStyle name="OverrideDouble" xfId="220" xr:uid="{00000000-0005-0000-0000-0000DC000000}"/>
    <cellStyle name="OverrideHeading" xfId="221" xr:uid="{00000000-0005-0000-0000-0000DD000000}"/>
    <cellStyle name="OverrideHeadingBold" xfId="222" xr:uid="{00000000-0005-0000-0000-0000DE000000}"/>
    <cellStyle name="OverrideHeadingBoldLB" xfId="223" xr:uid="{00000000-0005-0000-0000-0000DF000000}"/>
    <cellStyle name="OverrideHeadingBoldRB" xfId="224" xr:uid="{00000000-0005-0000-0000-0000E0000000}"/>
    <cellStyle name="OverrideHeadingLB" xfId="225" xr:uid="{00000000-0005-0000-0000-0000E1000000}"/>
    <cellStyle name="OverrideHeadingRB" xfId="226" xr:uid="{00000000-0005-0000-0000-0000E2000000}"/>
    <cellStyle name="OverrideLB" xfId="227" xr:uid="{00000000-0005-0000-0000-0000E3000000}"/>
    <cellStyle name="OverrideRB" xfId="228" xr:uid="{00000000-0005-0000-0000-0000E4000000}"/>
    <cellStyle name="OverrideSingle" xfId="229" xr:uid="{00000000-0005-0000-0000-0000E5000000}"/>
    <cellStyle name="Page Header" xfId="230" xr:uid="{00000000-0005-0000-0000-0000E6000000}"/>
    <cellStyle name="PullDownList" xfId="231" xr:uid="{00000000-0005-0000-0000-0000E7000000}"/>
    <cellStyle name="PullDownListBordered" xfId="232" xr:uid="{00000000-0005-0000-0000-0000E8000000}"/>
    <cellStyle name="PullDownListBorderedBBLB" xfId="233" xr:uid="{00000000-0005-0000-0000-0000E9000000}"/>
    <cellStyle name="PullDownListBorderedCentered" xfId="234" xr:uid="{00000000-0005-0000-0000-0000EA000000}"/>
    <cellStyle name="PullDownListBorderedCenteredAcross" xfId="235" xr:uid="{00000000-0005-0000-0000-0000EB000000}"/>
    <cellStyle name="PullDownListBorderedCenteredBB" xfId="236" xr:uid="{00000000-0005-0000-0000-0000EC000000}"/>
    <cellStyle name="PullDownListBorderedCenteredBBRB" xfId="237" xr:uid="{00000000-0005-0000-0000-0000ED000000}"/>
    <cellStyle name="PullDownListBorderedCenteredLB" xfId="238" xr:uid="{00000000-0005-0000-0000-0000EE000000}"/>
    <cellStyle name="PullDownListBorderedCenteredRB" xfId="239" xr:uid="{00000000-0005-0000-0000-0000EF000000}"/>
    <cellStyle name="PullDownListBorderedCenteredRBTB" xfId="240" xr:uid="{00000000-0005-0000-0000-0000F0000000}"/>
    <cellStyle name="PullDownListBorderedLB" xfId="241" xr:uid="{00000000-0005-0000-0000-0000F1000000}"/>
    <cellStyle name="PullDownListBorderedRB" xfId="242" xr:uid="{00000000-0005-0000-0000-0000F2000000}"/>
    <cellStyle name="PullDownListIndentBorderedLB" xfId="243" xr:uid="{00000000-0005-0000-0000-0000F3000000}"/>
    <cellStyle name="Standard Date Left RB" xfId="355" xr:uid="{00000000-0005-0000-0000-0000F4000000}"/>
    <cellStyle name="StandardCurr0" xfId="244" xr:uid="{00000000-0005-0000-0000-0000F5000000}"/>
    <cellStyle name="StandardCurr0LB" xfId="365" xr:uid="{00000000-0005-0000-0000-0000F6000000}"/>
    <cellStyle name="StandardCurr2" xfId="245" xr:uid="{00000000-0005-0000-0000-0000F7000000}"/>
    <cellStyle name="StandardCurr2BB" xfId="246" xr:uid="{00000000-0005-0000-0000-0000F8000000}"/>
    <cellStyle name="StandardCurr2RB" xfId="247" xr:uid="{00000000-0005-0000-0000-0000F9000000}"/>
    <cellStyle name="StandardCurr3" xfId="248" xr:uid="{00000000-0005-0000-0000-0000FA000000}"/>
    <cellStyle name="StandardCurr3RB" xfId="249" xr:uid="{00000000-0005-0000-0000-0000FB000000}"/>
    <cellStyle name="StandardFootnote" xfId="250" xr:uid="{00000000-0005-0000-0000-0000FC000000}"/>
    <cellStyle name="Standardized Author1" xfId="358" xr:uid="{00000000-0005-0000-0000-0000FD000000}"/>
    <cellStyle name="Standardized Basis Description" xfId="357" xr:uid="{00000000-0005-0000-0000-0000FE000000}"/>
    <cellStyle name="Standardized Basis Name" xfId="356" xr:uid="{00000000-0005-0000-0000-0000FF000000}"/>
    <cellStyle name="Standardized Curr 2 LB" xfId="362" xr:uid="{00000000-0005-0000-0000-000000010000}"/>
    <cellStyle name="Standardized Footnote LB" xfId="363" xr:uid="{00000000-0005-0000-0000-000001010000}"/>
    <cellStyle name="Standardized Footnote RB" xfId="360" xr:uid="{00000000-0005-0000-0000-000002010000}"/>
    <cellStyle name="Standardized LBRB" xfId="361" xr:uid="{00000000-0005-0000-0000-000003010000}"/>
    <cellStyle name="Standardized Monthly Rental Basis" xfId="359" xr:uid="{00000000-0005-0000-0000-000004010000}"/>
    <cellStyle name="Standardized Perc RB" xfId="364" xr:uid="{00000000-0005-0000-0000-000005010000}"/>
    <cellStyle name="StandardizedData" xfId="251" xr:uid="{00000000-0005-0000-0000-000006010000}"/>
    <cellStyle name="StandardizedDataBordered" xfId="252" xr:uid="{00000000-0005-0000-0000-000007010000}"/>
    <cellStyle name="StandardizedDataBorderedBBLB" xfId="253" xr:uid="{00000000-0005-0000-0000-000008010000}"/>
    <cellStyle name="StandardizedDataBorderedCenter" xfId="254" xr:uid="{00000000-0005-0000-0000-000009010000}"/>
    <cellStyle name="StandardizedDataBorderedLB" xfId="255" xr:uid="{00000000-0005-0000-0000-00000A010000}"/>
    <cellStyle name="StandardizedDataBorderedLftTopBot" xfId="256" xr:uid="{00000000-0005-0000-0000-00000B010000}"/>
    <cellStyle name="StandardizedDataBorderedPercBoldBB" xfId="257" xr:uid="{00000000-0005-0000-0000-00000C010000}"/>
    <cellStyle name="StandardizedDataBorderedRightBold" xfId="258" xr:uid="{00000000-0005-0000-0000-00000D010000}"/>
    <cellStyle name="StandardizedDataBotLB" xfId="259" xr:uid="{00000000-0005-0000-0000-00000E010000}"/>
    <cellStyle name="StandardizedDataRBTopBot" xfId="260" xr:uid="{00000000-0005-0000-0000-00000F010000}"/>
    <cellStyle name="StandardizedDataRgtTopBot" xfId="261" xr:uid="{00000000-0005-0000-0000-000010010000}"/>
    <cellStyle name="StandardizedDataTopBot" xfId="262" xr:uid="{00000000-0005-0000-0000-000011010000}"/>
    <cellStyle name="StandardizedPerc2" xfId="366" xr:uid="{00000000-0005-0000-0000-000012010000}"/>
    <cellStyle name="StandardizedPullDown" xfId="263" xr:uid="{00000000-0005-0000-0000-000013010000}"/>
    <cellStyle name="StandardizedUnbordered" xfId="367" xr:uid="{00000000-0005-0000-0000-000014010000}"/>
    <cellStyle name="StandardPerc" xfId="264" xr:uid="{00000000-0005-0000-0000-000015010000}"/>
    <cellStyle name="StandardPerc2" xfId="265" xr:uid="{00000000-0005-0000-0000-000016010000}"/>
    <cellStyle name="SubtitleBold11" xfId="266" xr:uid="{00000000-0005-0000-0000-000017010000}"/>
    <cellStyle name="TableHeadingBB" xfId="267" xr:uid="{00000000-0005-0000-0000-000018010000}"/>
    <cellStyle name="TableHeadingBBLB" xfId="268" xr:uid="{00000000-0005-0000-0000-000019010000}"/>
    <cellStyle name="TableHeadingBBLBRB" xfId="269" xr:uid="{00000000-0005-0000-0000-00001A010000}"/>
    <cellStyle name="TableHeadingBBRB" xfId="270" xr:uid="{00000000-0005-0000-0000-00001B010000}"/>
    <cellStyle name="TableHeadingBold" xfId="271" xr:uid="{00000000-0005-0000-0000-00001C010000}"/>
    <cellStyle name="TableHeadingBold10CenterAcrossLBTB" xfId="272" xr:uid="{00000000-0005-0000-0000-00001D010000}"/>
    <cellStyle name="TableHeadingBoldBB" xfId="273" xr:uid="{00000000-0005-0000-0000-00001E010000}"/>
    <cellStyle name="TableHeadingBoldBBLB" xfId="274" xr:uid="{00000000-0005-0000-0000-00001F010000}"/>
    <cellStyle name="TableHeadingBoldBBRB" xfId="275" xr:uid="{00000000-0005-0000-0000-000020010000}"/>
    <cellStyle name="TableHeadingBoldCenterAcross" xfId="276" xr:uid="{00000000-0005-0000-0000-000021010000}"/>
    <cellStyle name="TableHeadingBoldCenterAcrossBB" xfId="277" xr:uid="{00000000-0005-0000-0000-000022010000}"/>
    <cellStyle name="TableHeadingBoldCenterAcrossBBLBRB" xfId="278" xr:uid="{00000000-0005-0000-0000-000023010000}"/>
    <cellStyle name="TableHeadingBoldCenterAcrossLB" xfId="279" xr:uid="{00000000-0005-0000-0000-000024010000}"/>
    <cellStyle name="TableHeadingBoldCenterAcrossLBRB" xfId="280" xr:uid="{00000000-0005-0000-0000-000025010000}"/>
    <cellStyle name="TableHeadingBoldLB" xfId="281" xr:uid="{00000000-0005-0000-0000-000026010000}"/>
    <cellStyle name="TableHeadingBoldLBRB" xfId="282" xr:uid="{00000000-0005-0000-0000-000027010000}"/>
    <cellStyle name="TableHeadingBoldRB" xfId="283" xr:uid="{00000000-0005-0000-0000-000028010000}"/>
    <cellStyle name="TableHeadingCenterAcrossBBLB" xfId="284" xr:uid="{00000000-0005-0000-0000-000029010000}"/>
    <cellStyle name="TableSubTitle" xfId="285" xr:uid="{00000000-0005-0000-0000-00002A010000}"/>
    <cellStyle name="TableSubTitle11LBRBTB" xfId="286" xr:uid="{00000000-0005-0000-0000-00002B010000}"/>
    <cellStyle name="TableSubTitleBBRBTB" xfId="287" xr:uid="{00000000-0005-0000-0000-00002C010000}"/>
    <cellStyle name="TableSubTitleGreyTxt" xfId="288" xr:uid="{00000000-0005-0000-0000-00002D010000}"/>
    <cellStyle name="TableSubTitleLB" xfId="289" xr:uid="{00000000-0005-0000-0000-00002E010000}"/>
    <cellStyle name="TableSubTitleLBRB" xfId="290" xr:uid="{00000000-0005-0000-0000-00002F010000}"/>
    <cellStyle name="TableSubTitleLBRBTB" xfId="291" xr:uid="{00000000-0005-0000-0000-000030010000}"/>
    <cellStyle name="TableSubTitleLBTB" xfId="292" xr:uid="{00000000-0005-0000-0000-000031010000}"/>
    <cellStyle name="TableSubTitleLeftLB" xfId="293" xr:uid="{00000000-0005-0000-0000-000032010000}"/>
    <cellStyle name="TableSubTitleLeftLBTB" xfId="294" xr:uid="{00000000-0005-0000-0000-000033010000}"/>
    <cellStyle name="TableSubTitleRB" xfId="295" xr:uid="{00000000-0005-0000-0000-000034010000}"/>
    <cellStyle name="TableSubTitleRBTB" xfId="296" xr:uid="{00000000-0005-0000-0000-000035010000}"/>
    <cellStyle name="TableSubTitleTB" xfId="297" xr:uid="{00000000-0005-0000-0000-000036010000}"/>
    <cellStyle name="TableSubTitleTBLB" xfId="298" xr:uid="{00000000-0005-0000-0000-000037010000}"/>
    <cellStyle name="TableSubTitleTBOnly" xfId="299" xr:uid="{00000000-0005-0000-0000-000038010000}"/>
    <cellStyle name="TableTitle1" xfId="300" xr:uid="{00000000-0005-0000-0000-000039010000}"/>
    <cellStyle name="TableTitle2" xfId="301" xr:uid="{00000000-0005-0000-0000-00003A010000}"/>
    <cellStyle name="TableTitle2RB" xfId="302" xr:uid="{00000000-0005-0000-0000-00003B010000}"/>
    <cellStyle name="Title" xfId="303" builtinId="15" customBuiltin="1"/>
    <cellStyle name="TOCHyperlink" xfId="304" xr:uid="{00000000-0005-0000-0000-00003D010000}"/>
    <cellStyle name="TopBorder" xfId="305" xr:uid="{00000000-0005-0000-0000-00003E010000}"/>
    <cellStyle name="Total" xfId="306" builtinId="25" customBuiltin="1"/>
    <cellStyle name="User Normal" xfId="307" xr:uid="{00000000-0005-0000-0000-000040010000}"/>
    <cellStyle name="UserInput" xfId="308" xr:uid="{00000000-0005-0000-0000-000041010000}"/>
    <cellStyle name="UserInputAROSheet" xfId="309" xr:uid="{00000000-0005-0000-0000-000042010000}"/>
    <cellStyle name="UserInputAROSheetBB" xfId="310" xr:uid="{00000000-0005-0000-0000-000043010000}"/>
    <cellStyle name="UserInputBordered" xfId="311" xr:uid="{00000000-0005-0000-0000-000044010000}"/>
    <cellStyle name="UserInputBorderedBB" xfId="312" xr:uid="{00000000-0005-0000-0000-000045010000}"/>
    <cellStyle name="UserInputBorderedBBLB" xfId="313" xr:uid="{00000000-0005-0000-0000-000046010000}"/>
    <cellStyle name="UserInputBorderedBBRB" xfId="314" xr:uid="{00000000-0005-0000-0000-000047010000}"/>
    <cellStyle name="UserInputBorderedCentered" xfId="315" xr:uid="{00000000-0005-0000-0000-000048010000}"/>
    <cellStyle name="UserInputBorderedCenteredAcross" xfId="316" xr:uid="{00000000-0005-0000-0000-000049010000}"/>
    <cellStyle name="UserInputBorderedCenteredComma" xfId="317" xr:uid="{00000000-0005-0000-0000-00004A010000}"/>
    <cellStyle name="UserInputBorderedCenteredLB" xfId="318" xr:uid="{00000000-0005-0000-0000-00004B010000}"/>
    <cellStyle name="UserInputBorderedCommaLB" xfId="319" xr:uid="{00000000-0005-0000-0000-00004C010000}"/>
    <cellStyle name="UserInputBorderedCur" xfId="320" xr:uid="{00000000-0005-0000-0000-00004D010000}"/>
    <cellStyle name="UserInputBorderedCurDouble" xfId="321" xr:uid="{00000000-0005-0000-0000-00004E010000}"/>
    <cellStyle name="UserInputBorderedCurDoubleBB" xfId="322" xr:uid="{00000000-0005-0000-0000-00004F010000}"/>
    <cellStyle name="UserInputBorderedCurDoubleLB" xfId="323" xr:uid="{00000000-0005-0000-0000-000050010000}"/>
    <cellStyle name="UserInputBorderedCurDoubleRB" xfId="324" xr:uid="{00000000-0005-0000-0000-000051010000}"/>
    <cellStyle name="UserInputBorderedCurLB" xfId="325" xr:uid="{00000000-0005-0000-0000-000052010000}"/>
    <cellStyle name="UserInputBorderedDouble" xfId="326" xr:uid="{00000000-0005-0000-0000-000053010000}"/>
    <cellStyle name="UserInputBorderedDoubleLB" xfId="327" xr:uid="{00000000-0005-0000-0000-000054010000}"/>
    <cellStyle name="UserInputBorderedLB" xfId="328" xr:uid="{00000000-0005-0000-0000-000055010000}"/>
    <cellStyle name="UserInputBorderedLBRB" xfId="329" xr:uid="{00000000-0005-0000-0000-000056010000}"/>
    <cellStyle name="UserInputBorderedLft" xfId="330" xr:uid="{00000000-0005-0000-0000-000057010000}"/>
    <cellStyle name="UserInputBorderedLftBB" xfId="331" xr:uid="{00000000-0005-0000-0000-000058010000}"/>
    <cellStyle name="UserInputBorderedLftBBRB" xfId="332" xr:uid="{00000000-0005-0000-0000-000059010000}"/>
    <cellStyle name="UserInputBorderedPercent" xfId="333" xr:uid="{00000000-0005-0000-0000-00005A010000}"/>
    <cellStyle name="UserInputBorderedPercentDouble" xfId="334" xr:uid="{00000000-0005-0000-0000-00005B010000}"/>
    <cellStyle name="UserInputBorderedRB" xfId="335" xr:uid="{00000000-0005-0000-0000-00005C010000}"/>
    <cellStyle name="UserInputBorderedSingle" xfId="336" xr:uid="{00000000-0005-0000-0000-00005D010000}"/>
    <cellStyle name="UserInputBorderedSingleLB" xfId="337" xr:uid="{00000000-0005-0000-0000-00005E010000}"/>
    <cellStyle name="UserInputBorderedSingleRB" xfId="338" xr:uid="{00000000-0005-0000-0000-00005F010000}"/>
    <cellStyle name="UserInputDateBorderedCentered" xfId="339" xr:uid="{00000000-0005-0000-0000-000060010000}"/>
    <cellStyle name="UserInputDateBorderedCenteredRB" xfId="340" xr:uid="{00000000-0005-0000-0000-000061010000}"/>
    <cellStyle name="UserInputLeftBordered" xfId="341" xr:uid="{00000000-0005-0000-0000-000062010000}"/>
    <cellStyle name="UserInputLeftBorderedItalic" xfId="342" xr:uid="{00000000-0005-0000-0000-000063010000}"/>
    <cellStyle name="UserInputLeftIndentBorderedBBLB" xfId="343" xr:uid="{00000000-0005-0000-0000-000064010000}"/>
    <cellStyle name="UserInputLeftIndentBorderedLB" xfId="344" xr:uid="{00000000-0005-0000-0000-000065010000}"/>
    <cellStyle name="UserInputNormalBorderedCentered" xfId="345" xr:uid="{00000000-0005-0000-0000-000066010000}"/>
    <cellStyle name="UserInputNormalBorderedCurDouble" xfId="346" xr:uid="{00000000-0005-0000-0000-000067010000}"/>
    <cellStyle name="UserInputNormalBorderedRight" xfId="347" xr:uid="{00000000-0005-0000-0000-000068010000}"/>
    <cellStyle name="UserInputNormalLeftBorderedRB" xfId="348" xr:uid="{00000000-0005-0000-0000-000069010000}"/>
    <cellStyle name="UserInputRB" xfId="349" xr:uid="{00000000-0005-0000-0000-00006A010000}"/>
    <cellStyle name="UserInputTopBotBordered" xfId="350" xr:uid="{00000000-0005-0000-0000-00006B010000}"/>
    <cellStyle name="UserInputTopBotBorderedRB" xfId="351" xr:uid="{00000000-0005-0000-0000-00006C010000}"/>
    <cellStyle name="UserInputTopBotLftBordered" xfId="352" xr:uid="{00000000-0005-0000-0000-00006D010000}"/>
    <cellStyle name="UserInputTopBotRB" xfId="353" xr:uid="{00000000-0005-0000-0000-00006E010000}"/>
    <cellStyle name="Warning Text" xfId="35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pproved%20Versions\Version%201.0\Nev%20Std%20Bond%20Costs%20Beta%203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Information"/>
      <sheetName val="Clip Art"/>
      <sheetName val="Table of Contents"/>
      <sheetName val="Cost Summary"/>
      <sheetName val="Exploration"/>
      <sheetName val="Roads &amp; Drill Pads"/>
      <sheetName val="Well Abandonment "/>
      <sheetName val="Pits"/>
      <sheetName val="Underground Openings"/>
      <sheetName val="Process Ponds"/>
      <sheetName val="Heap Leach"/>
      <sheetName val="Waste Rock Dumps"/>
      <sheetName val="Landfills"/>
      <sheetName val="Tailings"/>
      <sheetName val="Foundations &amp; Buildings"/>
      <sheetName val="Other Demo &amp; Equip Removal"/>
      <sheetName val="Yards, Etc."/>
      <sheetName val="Sediment &amp; Drainage Control"/>
      <sheetName val="Monitoring"/>
      <sheetName val="Misc. Costs"/>
      <sheetName val="Constr. Mgmt"/>
      <sheetName val="Labor Rates"/>
      <sheetName val="Equipment Costs"/>
      <sheetName val="Material Costs"/>
      <sheetName val="Misc. Unit Costs"/>
      <sheetName val="Fleets (Crews)"/>
      <sheetName val="Productivity"/>
      <sheetName val=" Seed Mixture"/>
      <sheetName val="Lists"/>
      <sheetName val="User 1"/>
      <sheetName val="User 2"/>
      <sheetName val="User 3"/>
      <sheetName val="User 4"/>
      <sheetName val="User 5"/>
      <sheetName val="User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4"/>
  </sheetPr>
  <dimension ref="A1:BZ29"/>
  <sheetViews>
    <sheetView tabSelected="1" view="pageBreakPreview" zoomScaleNormal="100" zoomScaleSheetLayoutView="100" workbookViewId="0">
      <selection activeCell="B3" sqref="B3"/>
    </sheetView>
  </sheetViews>
  <sheetFormatPr defaultRowHeight="12.75"/>
  <cols>
    <col min="1" max="1" width="20.140625" customWidth="1"/>
    <col min="2" max="2" width="38.140625" customWidth="1"/>
    <col min="3" max="3" width="61.140625" customWidth="1"/>
    <col min="53" max="78" width="9.140625" hidden="1" customWidth="1"/>
  </cols>
  <sheetData>
    <row r="1" spans="1:55" ht="15.75">
      <c r="A1" s="171" t="s">
        <v>237</v>
      </c>
      <c r="B1" s="118" t="str">
        <f>Validity</f>
        <v>SRCE Data File v1.12</v>
      </c>
      <c r="BA1" s="172" t="s">
        <v>385</v>
      </c>
    </row>
    <row r="2" spans="1:55" ht="15.75">
      <c r="A2" s="169" t="s">
        <v>140</v>
      </c>
      <c r="B2" s="170" t="str">
        <f ca="1">MID(CELL("filename",BB3),FIND("[",CELL("filename",BB3))+1,FIND("]",CELL("filename",BB3),FIND("[",CELL("filename",BB3))+1)-FIND("[",CELL("filename",BB3))-1)</f>
        <v>SRCE_Cost_Data_File_1_12_Std_2021.xlsm</v>
      </c>
    </row>
    <row r="3" spans="1:55" ht="15.75">
      <c r="A3" s="79" t="s">
        <v>141</v>
      </c>
      <c r="B3" s="357">
        <v>44409</v>
      </c>
    </row>
    <row r="4" spans="1:55" ht="16.5" thickBot="1">
      <c r="A4" s="79" t="s">
        <v>310</v>
      </c>
      <c r="B4" s="223" t="s">
        <v>349</v>
      </c>
      <c r="C4" s="365"/>
    </row>
    <row r="5" spans="1:55" ht="16.5" thickBot="1">
      <c r="A5" s="146" t="s">
        <v>144</v>
      </c>
      <c r="B5" s="362" t="s">
        <v>426</v>
      </c>
      <c r="C5" s="362"/>
      <c r="D5" s="359"/>
    </row>
    <row r="7" spans="1:55" ht="13.5" thickBot="1">
      <c r="B7" s="365"/>
      <c r="BC7" s="177" t="s">
        <v>248</v>
      </c>
    </row>
    <row r="8" spans="1:55" ht="13.5" thickBot="1">
      <c r="A8" s="178" t="s">
        <v>247</v>
      </c>
      <c r="B8" s="362" t="s">
        <v>393</v>
      </c>
      <c r="C8" s="359" t="str">
        <f>IF(ISBLANK(B8),"  &lt;&lt;&lt; Select Units of Measure","")</f>
        <v/>
      </c>
      <c r="BB8" s="176" t="s">
        <v>247</v>
      </c>
      <c r="BC8" t="b">
        <f>IF(B8="Metric",TRUE,FALSE)</f>
        <v>0</v>
      </c>
    </row>
    <row r="10" spans="1:55" ht="13.5" thickBot="1"/>
    <row r="11" spans="1:55" ht="13.5" thickBot="1">
      <c r="A11" s="68" t="s">
        <v>254</v>
      </c>
      <c r="B11" s="222">
        <f>COUNTA(Regions)</f>
        <v>4</v>
      </c>
    </row>
    <row r="12" spans="1:55" ht="13.5" thickBot="1">
      <c r="A12" s="88"/>
    </row>
    <row r="13" spans="1:55" ht="16.5" thickBot="1">
      <c r="A13" s="117" t="s">
        <v>255</v>
      </c>
      <c r="B13" s="226" t="s">
        <v>256</v>
      </c>
      <c r="C13" s="116" t="s">
        <v>257</v>
      </c>
    </row>
    <row r="14" spans="1:55" s="151" customFormat="1" ht="25.5">
      <c r="A14" s="179" t="s">
        <v>258</v>
      </c>
      <c r="B14" s="358" t="s">
        <v>397</v>
      </c>
      <c r="C14" s="360" t="s">
        <v>398</v>
      </c>
    </row>
    <row r="15" spans="1:55" s="151" customFormat="1">
      <c r="A15" s="180" t="s">
        <v>259</v>
      </c>
      <c r="B15" s="358" t="s">
        <v>399</v>
      </c>
      <c r="C15" s="360" t="s">
        <v>400</v>
      </c>
    </row>
    <row r="16" spans="1:55" s="151" customFormat="1" ht="38.25">
      <c r="A16" s="180" t="s">
        <v>260</v>
      </c>
      <c r="B16" s="358" t="s">
        <v>401</v>
      </c>
      <c r="C16" s="360" t="s">
        <v>402</v>
      </c>
    </row>
    <row r="17" spans="1:3" s="151" customFormat="1">
      <c r="A17" s="180" t="s">
        <v>261</v>
      </c>
      <c r="B17" s="358" t="s">
        <v>403</v>
      </c>
      <c r="C17" s="360" t="s">
        <v>400</v>
      </c>
    </row>
    <row r="18" spans="1:3" s="151" customFormat="1">
      <c r="A18" s="180" t="s">
        <v>262</v>
      </c>
      <c r="B18" s="358"/>
      <c r="C18" s="360"/>
    </row>
    <row r="19" spans="1:3" s="151" customFormat="1">
      <c r="A19" s="180" t="s">
        <v>263</v>
      </c>
      <c r="B19" s="358"/>
      <c r="C19" s="360"/>
    </row>
    <row r="20" spans="1:3" s="151" customFormat="1">
      <c r="A20" s="180" t="s">
        <v>264</v>
      </c>
      <c r="B20" s="358"/>
      <c r="C20" s="360"/>
    </row>
    <row r="21" spans="1:3" s="151" customFormat="1">
      <c r="A21" s="180" t="s">
        <v>265</v>
      </c>
      <c r="B21" s="358"/>
      <c r="C21" s="360"/>
    </row>
    <row r="22" spans="1:3" s="151" customFormat="1">
      <c r="A22" s="180" t="s">
        <v>266</v>
      </c>
      <c r="B22" s="358"/>
      <c r="C22" s="360"/>
    </row>
    <row r="23" spans="1:3" s="151" customFormat="1">
      <c r="A23" s="180" t="s">
        <v>267</v>
      </c>
      <c r="B23" s="358"/>
      <c r="C23" s="360"/>
    </row>
    <row r="24" spans="1:3" s="151" customFormat="1">
      <c r="A24" s="180" t="s">
        <v>268</v>
      </c>
      <c r="B24" s="358"/>
      <c r="C24" s="360"/>
    </row>
    <row r="25" spans="1:3" s="151" customFormat="1">
      <c r="A25" s="180" t="s">
        <v>269</v>
      </c>
      <c r="B25" s="358"/>
      <c r="C25" s="360"/>
    </row>
    <row r="26" spans="1:3" s="151" customFormat="1">
      <c r="A26" s="180" t="s">
        <v>270</v>
      </c>
      <c r="B26" s="358"/>
      <c r="C26" s="360"/>
    </row>
    <row r="27" spans="1:3" s="151" customFormat="1">
      <c r="A27" s="180" t="s">
        <v>271</v>
      </c>
      <c r="B27" s="358"/>
      <c r="C27" s="360"/>
    </row>
    <row r="28" spans="1:3" s="151" customFormat="1" ht="13.5" thickBot="1">
      <c r="A28" s="181" t="s">
        <v>272</v>
      </c>
      <c r="B28" s="358"/>
      <c r="C28" s="360"/>
    </row>
    <row r="29" spans="1:3">
      <c r="B29" s="361"/>
      <c r="C29" s="361"/>
    </row>
  </sheetData>
  <sheetProtection algorithmName="SHA-512" hashValue="gnJlwsW0psdsfBQDZMgh2fm/tHhhazAZy7/pSWet7USaVdg4FP6anZPA6gFAqXjWX+wathqSWzuspK3zyTfKdQ==" saltValue="BlR0qyG/4ChBm/WHCjz1RQ==" spinCount="100000" sheet="1" objects="1" scenarios="1"/>
  <protectedRanges>
    <protectedRange algorithmName="SHA-512" hashValue="8YukI1u8643azcMc/UG+l28C0d0/PNa74Cxeaz78KHPybzttCZoEoUpqvHpbLPdbJmfi+yMJVp6dHQjre+Sk2Q==" saltValue="tVDXt3MU26ja645uVTVwvA==" spinCount="100000" sqref="B3 B5:C5 B8 B14:C28" name="LockSourceData"/>
  </protectedRanges>
  <dataConsolidate/>
  <phoneticPr fontId="10" type="noConversion"/>
  <dataValidations disablePrompts="1" count="1">
    <dataValidation type="list" allowBlank="1" showInputMessage="1" showErrorMessage="1" sqref="B8" xr:uid="{00000000-0002-0000-0000-000000000000}">
      <formula1>"Metric,Imperial"</formula1>
    </dataValidation>
  </dataValidations>
  <pageMargins left="0.75" right="0.75" top="1" bottom="1" header="0.25" footer="0.5"/>
  <pageSetup scale="70" fitToHeight="0" orientation="portrait" r:id="rId1"/>
  <headerFooter alignWithMargins="0">
    <oddHeader>&amp;C&amp;"Arial,Bold"&amp;18Nevada Standardized Bond Calculation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4"/>
  </sheetPr>
  <dimension ref="A1:T428"/>
  <sheetViews>
    <sheetView view="pageBreakPreview" zoomScaleNormal="80" zoomScaleSheetLayoutView="100" workbookViewId="0">
      <selection activeCell="A9" sqref="A9"/>
    </sheetView>
  </sheetViews>
  <sheetFormatPr defaultRowHeight="12.75"/>
  <cols>
    <col min="1" max="1" width="28.7109375" customWidth="1"/>
    <col min="2" max="16" width="17.85546875" customWidth="1"/>
  </cols>
  <sheetData>
    <row r="1" spans="1:20" ht="13.5" thickBot="1"/>
    <row r="2" spans="1:20" ht="15.75">
      <c r="A2" s="78" t="s">
        <v>140</v>
      </c>
      <c r="B2" s="389" t="str">
        <f ca="1">DataFileName</f>
        <v>SRCE_Cost_Data_File_1_12_Std_2021.xlsm</v>
      </c>
      <c r="C2" s="390"/>
      <c r="D2" s="119"/>
      <c r="E2" s="118"/>
      <c r="F2" s="6"/>
      <c r="G2" s="6"/>
      <c r="H2" s="6"/>
      <c r="I2" s="6"/>
    </row>
    <row r="3" spans="1:20" ht="15.75">
      <c r="A3" s="79" t="s">
        <v>141</v>
      </c>
      <c r="B3" s="391">
        <f>DataFileDate</f>
        <v>44409</v>
      </c>
      <c r="C3" s="392"/>
      <c r="D3" s="247"/>
      <c r="E3" s="234"/>
      <c r="F3" s="6"/>
      <c r="G3" s="6"/>
      <c r="H3" s="6"/>
      <c r="I3" s="6"/>
    </row>
    <row r="4" spans="1:20" ht="15.75">
      <c r="A4" s="79" t="s">
        <v>143</v>
      </c>
      <c r="B4" s="393" t="str">
        <f>DataCostBasis</f>
        <v>User Data</v>
      </c>
      <c r="C4" s="394"/>
      <c r="D4" s="247"/>
      <c r="E4" s="234"/>
      <c r="F4" s="6"/>
      <c r="G4" s="6"/>
      <c r="H4" s="6"/>
      <c r="I4" s="6"/>
    </row>
    <row r="5" spans="1:20" ht="16.5" thickBot="1">
      <c r="A5" s="80" t="s">
        <v>144</v>
      </c>
      <c r="B5" s="248" t="str">
        <f>AuthorSource</f>
        <v>Nevada Division of Environmental Protection (NDEP) &amp; NV BLM</v>
      </c>
      <c r="C5" s="249"/>
      <c r="D5" s="249"/>
      <c r="E5" s="250"/>
      <c r="F5" s="6"/>
      <c r="G5" s="6"/>
      <c r="H5" s="6"/>
      <c r="I5" s="6"/>
    </row>
    <row r="6" spans="1:20" ht="15.75" thickBot="1">
      <c r="A6" s="6"/>
      <c r="B6" s="365"/>
      <c r="C6" s="365"/>
      <c r="D6" s="365"/>
      <c r="E6" s="365"/>
      <c r="F6" s="365"/>
      <c r="G6" s="365"/>
      <c r="H6" s="365"/>
      <c r="I6" s="365"/>
      <c r="J6" s="365"/>
      <c r="K6" s="365"/>
      <c r="L6" s="365"/>
      <c r="M6" s="365"/>
      <c r="N6" s="365"/>
      <c r="O6" s="365"/>
      <c r="P6" s="365"/>
    </row>
    <row r="7" spans="1:20" ht="29.25" thickBot="1">
      <c r="A7" s="229" t="s">
        <v>302</v>
      </c>
      <c r="B7" s="366">
        <v>160</v>
      </c>
      <c r="C7" s="366">
        <v>160</v>
      </c>
      <c r="D7" s="366">
        <v>40</v>
      </c>
      <c r="E7" s="366">
        <v>40</v>
      </c>
      <c r="F7" s="366"/>
      <c r="G7" s="366"/>
      <c r="H7" s="366"/>
      <c r="I7" s="366"/>
      <c r="J7" s="366"/>
      <c r="K7" s="366"/>
      <c r="L7" s="366"/>
      <c r="M7" s="366"/>
      <c r="N7" s="366"/>
      <c r="O7" s="366"/>
      <c r="P7" s="366"/>
      <c r="Q7" s="359"/>
    </row>
    <row r="8" spans="1:20" ht="15.75" thickBot="1">
      <c r="A8" s="6"/>
      <c r="B8" s="6"/>
      <c r="C8" s="6"/>
      <c r="D8" s="6"/>
      <c r="E8" s="6"/>
      <c r="F8" s="6"/>
      <c r="G8" s="6"/>
      <c r="H8" s="6"/>
      <c r="I8" s="6"/>
    </row>
    <row r="9" spans="1:20" ht="27" customHeight="1" thickBot="1">
      <c r="A9" s="7" t="s">
        <v>353</v>
      </c>
      <c r="B9" s="71"/>
      <c r="C9" s="71"/>
      <c r="D9" s="71"/>
      <c r="E9" s="71"/>
      <c r="F9" s="71"/>
      <c r="G9" s="71"/>
      <c r="H9" s="71"/>
      <c r="I9" s="71"/>
      <c r="J9" s="71"/>
      <c r="K9" s="71"/>
      <c r="L9" s="71"/>
      <c r="M9" s="71"/>
      <c r="N9" s="8"/>
      <c r="O9" s="8"/>
      <c r="P9" s="9"/>
      <c r="Q9" s="359"/>
      <c r="R9" s="10"/>
      <c r="S9" s="1"/>
      <c r="T9" s="1"/>
    </row>
    <row r="10" spans="1:20" ht="18.75" customHeight="1">
      <c r="A10" s="396" t="s">
        <v>146</v>
      </c>
      <c r="B10" s="81" t="s">
        <v>258</v>
      </c>
      <c r="C10" s="81" t="s">
        <v>259</v>
      </c>
      <c r="D10" s="81" t="s">
        <v>260</v>
      </c>
      <c r="E10" s="81" t="s">
        <v>261</v>
      </c>
      <c r="F10" s="81" t="s">
        <v>262</v>
      </c>
      <c r="G10" s="81" t="s">
        <v>263</v>
      </c>
      <c r="H10" s="81" t="s">
        <v>264</v>
      </c>
      <c r="I10" s="81" t="s">
        <v>265</v>
      </c>
      <c r="J10" s="81" t="s">
        <v>266</v>
      </c>
      <c r="K10" s="81" t="s">
        <v>267</v>
      </c>
      <c r="L10" s="81" t="s">
        <v>268</v>
      </c>
      <c r="M10" s="81" t="s">
        <v>269</v>
      </c>
      <c r="N10" s="81" t="s">
        <v>270</v>
      </c>
      <c r="O10" s="81" t="s">
        <v>271</v>
      </c>
      <c r="P10" s="82" t="s">
        <v>272</v>
      </c>
      <c r="Q10" s="359"/>
    </row>
    <row r="11" spans="1:20" s="259" customFormat="1" ht="30" customHeight="1" thickBot="1">
      <c r="A11" s="397"/>
      <c r="B11" s="257" t="str">
        <f t="shared" ref="B11:P11" si="0">IF(ISBLANK(VLOOKUP(B10,RegionNames,2,FALSE)),"",VLOOKUP(B10,RegionNames,2,FALSE))</f>
        <v>Northern Nevada</v>
      </c>
      <c r="C11" s="257" t="str">
        <f t="shared" si="0"/>
        <v>Southern Nevada</v>
      </c>
      <c r="D11" s="257" t="str">
        <f t="shared" si="0"/>
        <v>N. Nevada Notice Level</v>
      </c>
      <c r="E11" s="257" t="str">
        <f t="shared" si="0"/>
        <v>S. Nevada Notice Level</v>
      </c>
      <c r="F11" s="257" t="str">
        <f t="shared" si="0"/>
        <v/>
      </c>
      <c r="G11" s="257" t="str">
        <f t="shared" si="0"/>
        <v/>
      </c>
      <c r="H11" s="257" t="str">
        <f t="shared" si="0"/>
        <v/>
      </c>
      <c r="I11" s="257" t="str">
        <f t="shared" si="0"/>
        <v/>
      </c>
      <c r="J11" s="257" t="str">
        <f t="shared" si="0"/>
        <v/>
      </c>
      <c r="K11" s="257" t="str">
        <f t="shared" si="0"/>
        <v/>
      </c>
      <c r="L11" s="257" t="str">
        <f t="shared" si="0"/>
        <v/>
      </c>
      <c r="M11" s="257" t="str">
        <f t="shared" si="0"/>
        <v/>
      </c>
      <c r="N11" s="257" t="str">
        <f t="shared" si="0"/>
        <v/>
      </c>
      <c r="O11" s="257" t="str">
        <f t="shared" si="0"/>
        <v/>
      </c>
      <c r="P11" s="258" t="str">
        <f t="shared" si="0"/>
        <v/>
      </c>
      <c r="Q11" s="359"/>
    </row>
    <row r="12" spans="1:20" ht="16.5" customHeight="1" thickBot="1">
      <c r="A12" s="86" t="s">
        <v>41</v>
      </c>
      <c r="B12" s="64"/>
      <c r="C12" s="64"/>
      <c r="D12" s="64"/>
      <c r="E12" s="64"/>
      <c r="F12" s="64"/>
      <c r="G12" s="64"/>
      <c r="H12" s="64"/>
      <c r="I12" s="64"/>
      <c r="J12" s="64"/>
      <c r="K12" s="64"/>
      <c r="L12" s="64"/>
      <c r="M12" s="64"/>
      <c r="N12" s="64"/>
      <c r="O12" s="64"/>
      <c r="P12" s="66"/>
      <c r="Q12" s="359"/>
    </row>
    <row r="13" spans="1:20" ht="13.5" customHeight="1">
      <c r="A13" s="12" t="s">
        <v>42</v>
      </c>
      <c r="B13" s="354">
        <v>10185</v>
      </c>
      <c r="C13" s="354">
        <v>10185</v>
      </c>
      <c r="D13" s="354">
        <v>4280</v>
      </c>
      <c r="E13" s="354">
        <v>4280</v>
      </c>
      <c r="F13" s="354"/>
      <c r="G13" s="354"/>
      <c r="H13" s="354"/>
      <c r="I13" s="354"/>
      <c r="J13" s="354"/>
      <c r="K13" s="354"/>
      <c r="L13" s="354"/>
      <c r="M13" s="354"/>
      <c r="N13" s="354"/>
      <c r="O13" s="354"/>
      <c r="P13" s="354"/>
      <c r="Q13" s="359"/>
    </row>
    <row r="14" spans="1:20" ht="13.5" customHeight="1">
      <c r="A14" s="13" t="s">
        <v>5</v>
      </c>
      <c r="B14" s="354"/>
      <c r="C14" s="354" t="s">
        <v>419</v>
      </c>
      <c r="D14" s="354"/>
      <c r="E14" s="354" t="s">
        <v>419</v>
      </c>
      <c r="F14" s="354"/>
      <c r="G14" s="354"/>
      <c r="H14" s="354"/>
      <c r="I14" s="354"/>
      <c r="J14" s="354"/>
      <c r="K14" s="354"/>
      <c r="L14" s="354"/>
      <c r="M14" s="354"/>
      <c r="N14" s="354"/>
      <c r="O14" s="354"/>
      <c r="P14" s="354"/>
      <c r="Q14" s="359"/>
    </row>
    <row r="15" spans="1:20" ht="13.5" customHeight="1">
      <c r="A15" s="13" t="s">
        <v>43</v>
      </c>
      <c r="B15" s="354">
        <v>11575</v>
      </c>
      <c r="C15" s="354">
        <v>11575</v>
      </c>
      <c r="D15" s="354">
        <v>4865</v>
      </c>
      <c r="E15" s="354">
        <v>4865</v>
      </c>
      <c r="F15" s="354"/>
      <c r="G15" s="354"/>
      <c r="H15" s="354"/>
      <c r="I15" s="354"/>
      <c r="J15" s="354"/>
      <c r="K15" s="354"/>
      <c r="L15" s="354"/>
      <c r="M15" s="354"/>
      <c r="N15" s="354"/>
      <c r="O15" s="354"/>
      <c r="P15" s="354"/>
      <c r="Q15" s="359"/>
    </row>
    <row r="16" spans="1:20" ht="13.5" customHeight="1">
      <c r="A16" s="13" t="s">
        <v>44</v>
      </c>
      <c r="B16" s="354">
        <v>21150</v>
      </c>
      <c r="C16" s="354">
        <v>21150</v>
      </c>
      <c r="D16" s="354">
        <v>8885</v>
      </c>
      <c r="E16" s="354">
        <v>8885</v>
      </c>
      <c r="F16" s="354"/>
      <c r="G16" s="354"/>
      <c r="H16" s="354"/>
      <c r="I16" s="354"/>
      <c r="J16" s="354"/>
      <c r="K16" s="354"/>
      <c r="L16" s="354"/>
      <c r="M16" s="354"/>
      <c r="N16" s="354"/>
      <c r="O16" s="354"/>
      <c r="P16" s="354"/>
      <c r="Q16" s="359"/>
    </row>
    <row r="17" spans="1:17" ht="13.5" customHeight="1">
      <c r="A17" s="13" t="s">
        <v>45</v>
      </c>
      <c r="B17" s="354">
        <v>28400</v>
      </c>
      <c r="C17" s="354">
        <v>28400</v>
      </c>
      <c r="D17" s="354">
        <v>11930</v>
      </c>
      <c r="E17" s="354">
        <v>11930</v>
      </c>
      <c r="F17" s="354"/>
      <c r="G17" s="354"/>
      <c r="H17" s="354"/>
      <c r="I17" s="354"/>
      <c r="J17" s="354"/>
      <c r="K17" s="354"/>
      <c r="L17" s="354"/>
      <c r="M17" s="354"/>
      <c r="N17" s="354"/>
      <c r="O17" s="354"/>
      <c r="P17" s="354"/>
      <c r="Q17" s="359"/>
    </row>
    <row r="18" spans="1:17" ht="13.5" customHeight="1">
      <c r="A18" s="14" t="s">
        <v>46</v>
      </c>
      <c r="B18" s="354">
        <v>39360</v>
      </c>
      <c r="C18" s="354">
        <v>39360</v>
      </c>
      <c r="D18" s="354">
        <v>16535</v>
      </c>
      <c r="E18" s="354">
        <v>16535</v>
      </c>
      <c r="F18" s="354"/>
      <c r="G18" s="354"/>
      <c r="H18" s="354"/>
      <c r="I18" s="354"/>
      <c r="J18" s="354"/>
      <c r="K18" s="354"/>
      <c r="L18" s="354"/>
      <c r="M18" s="354"/>
      <c r="N18" s="354"/>
      <c r="O18" s="354"/>
      <c r="P18" s="354"/>
      <c r="Q18" s="359"/>
    </row>
    <row r="19" spans="1:17" ht="13.5" customHeight="1" thickBot="1">
      <c r="A19" s="15" t="s">
        <v>47</v>
      </c>
      <c r="B19" s="354">
        <v>52785</v>
      </c>
      <c r="C19" s="354">
        <v>52785</v>
      </c>
      <c r="D19" s="354" t="s">
        <v>189</v>
      </c>
      <c r="E19" s="354" t="s">
        <v>189</v>
      </c>
      <c r="F19" s="354"/>
      <c r="G19" s="354"/>
      <c r="H19" s="354"/>
      <c r="I19" s="354"/>
      <c r="J19" s="354"/>
      <c r="K19" s="354"/>
      <c r="L19" s="354"/>
      <c r="M19" s="354"/>
      <c r="N19" s="354"/>
      <c r="O19" s="354"/>
      <c r="P19" s="354"/>
      <c r="Q19" s="359"/>
    </row>
    <row r="20" spans="1:17" ht="16.5" customHeight="1" thickBot="1">
      <c r="A20" s="16" t="s">
        <v>362</v>
      </c>
      <c r="B20" s="11"/>
      <c r="C20" s="11"/>
      <c r="D20" s="11"/>
      <c r="E20" s="11"/>
      <c r="F20" s="11"/>
      <c r="G20" s="11"/>
      <c r="H20" s="11"/>
      <c r="I20" s="11"/>
      <c r="J20" s="11"/>
      <c r="K20" s="11"/>
      <c r="L20" s="11"/>
      <c r="M20" s="11"/>
      <c r="N20" s="11"/>
      <c r="O20" s="11"/>
      <c r="P20" s="330"/>
      <c r="Q20" s="359"/>
    </row>
    <row r="21" spans="1:17" ht="13.5" customHeight="1">
      <c r="A21" s="13" t="s">
        <v>363</v>
      </c>
      <c r="B21" s="354"/>
      <c r="C21" s="354"/>
      <c r="D21" s="354"/>
      <c r="E21" s="354"/>
      <c r="F21" s="354"/>
      <c r="G21" s="354"/>
      <c r="H21" s="354"/>
      <c r="I21" s="354"/>
      <c r="J21" s="354"/>
      <c r="K21" s="354"/>
      <c r="L21" s="354"/>
      <c r="M21" s="354"/>
      <c r="N21" s="354"/>
      <c r="O21" s="354"/>
      <c r="P21" s="354"/>
      <c r="Q21" s="359"/>
    </row>
    <row r="22" spans="1:17" ht="13.5" customHeight="1">
      <c r="A22" s="14" t="s">
        <v>364</v>
      </c>
      <c r="B22" s="354"/>
      <c r="C22" s="354"/>
      <c r="D22" s="354"/>
      <c r="E22" s="354"/>
      <c r="F22" s="354"/>
      <c r="G22" s="354"/>
      <c r="H22" s="354"/>
      <c r="I22" s="354"/>
      <c r="J22" s="354"/>
      <c r="K22" s="354"/>
      <c r="L22" s="354"/>
      <c r="M22" s="354"/>
      <c r="N22" s="354"/>
      <c r="O22" s="354"/>
      <c r="P22" s="354"/>
      <c r="Q22" s="359"/>
    </row>
    <row r="23" spans="1:17" ht="13.5" customHeight="1">
      <c r="A23" s="331">
        <v>844</v>
      </c>
      <c r="B23" s="354"/>
      <c r="C23" s="354"/>
      <c r="D23" s="354"/>
      <c r="E23" s="354"/>
      <c r="F23" s="354"/>
      <c r="G23" s="354"/>
      <c r="H23" s="354"/>
      <c r="I23" s="354"/>
      <c r="J23" s="354"/>
      <c r="K23" s="354"/>
      <c r="L23" s="354"/>
      <c r="M23" s="354"/>
      <c r="N23" s="354"/>
      <c r="O23" s="354"/>
      <c r="P23" s="354"/>
      <c r="Q23" s="359"/>
    </row>
    <row r="24" spans="1:17" ht="13.5" customHeight="1" thickBot="1">
      <c r="A24" s="14" t="s">
        <v>365</v>
      </c>
      <c r="B24" s="354"/>
      <c r="C24" s="354"/>
      <c r="D24" s="354"/>
      <c r="E24" s="354"/>
      <c r="F24" s="354"/>
      <c r="G24" s="354"/>
      <c r="H24" s="354"/>
      <c r="I24" s="354"/>
      <c r="J24" s="354"/>
      <c r="K24" s="354"/>
      <c r="L24" s="354"/>
      <c r="M24" s="354"/>
      <c r="N24" s="354"/>
      <c r="O24" s="354"/>
      <c r="P24" s="354"/>
      <c r="Q24" s="359"/>
    </row>
    <row r="25" spans="1:17" ht="16.5" customHeight="1" thickBot="1">
      <c r="A25" s="16" t="s">
        <v>48</v>
      </c>
      <c r="B25" s="182"/>
      <c r="C25" s="182"/>
      <c r="D25" s="182"/>
      <c r="E25" s="182"/>
      <c r="F25" s="182"/>
      <c r="G25" s="182"/>
      <c r="H25" s="182"/>
      <c r="I25" s="182"/>
      <c r="J25" s="182"/>
      <c r="K25" s="182"/>
      <c r="L25" s="182"/>
      <c r="M25" s="182"/>
      <c r="N25" s="182"/>
      <c r="O25" s="182"/>
      <c r="P25" s="183"/>
      <c r="Q25" s="359"/>
    </row>
    <row r="26" spans="1:17" ht="13.5" customHeight="1">
      <c r="A26" s="13" t="s">
        <v>355</v>
      </c>
      <c r="B26" s="354">
        <v>9400</v>
      </c>
      <c r="C26" s="354">
        <v>9400</v>
      </c>
      <c r="D26" s="354">
        <v>3950</v>
      </c>
      <c r="E26" s="354">
        <v>3950</v>
      </c>
      <c r="F26" s="354"/>
      <c r="G26" s="354"/>
      <c r="H26" s="354"/>
      <c r="I26" s="354"/>
      <c r="J26" s="354"/>
      <c r="K26" s="354"/>
      <c r="L26" s="354"/>
      <c r="M26" s="354"/>
      <c r="N26" s="354"/>
      <c r="O26" s="354"/>
      <c r="P26" s="354"/>
      <c r="Q26" s="359"/>
    </row>
    <row r="27" spans="1:17" ht="13.5" customHeight="1">
      <c r="A27" s="13" t="s">
        <v>49</v>
      </c>
      <c r="B27" s="354">
        <v>13515</v>
      </c>
      <c r="C27" s="354">
        <v>13515</v>
      </c>
      <c r="D27" s="354">
        <v>5680</v>
      </c>
      <c r="E27" s="354">
        <v>5680</v>
      </c>
      <c r="F27" s="354"/>
      <c r="G27" s="354"/>
      <c r="H27" s="354"/>
      <c r="I27" s="354"/>
      <c r="J27" s="354"/>
      <c r="K27" s="354"/>
      <c r="L27" s="354"/>
      <c r="M27" s="354"/>
      <c r="N27" s="354"/>
      <c r="O27" s="354"/>
      <c r="P27" s="354"/>
      <c r="Q27" s="359"/>
    </row>
    <row r="28" spans="1:17" ht="13.5" customHeight="1">
      <c r="A28" s="17" t="s">
        <v>50</v>
      </c>
      <c r="B28" s="354">
        <v>24250</v>
      </c>
      <c r="C28" s="354">
        <v>24250</v>
      </c>
      <c r="D28" s="354">
        <v>7280</v>
      </c>
      <c r="E28" s="354">
        <v>7280</v>
      </c>
      <c r="F28" s="354"/>
      <c r="G28" s="354"/>
      <c r="H28" s="354"/>
      <c r="I28" s="354"/>
      <c r="J28" s="354"/>
      <c r="K28" s="354"/>
      <c r="L28" s="354"/>
      <c r="M28" s="354"/>
      <c r="N28" s="354"/>
      <c r="O28" s="354"/>
      <c r="P28" s="354"/>
      <c r="Q28" s="359"/>
    </row>
    <row r="29" spans="1:17" ht="13.5" customHeight="1" thickBot="1">
      <c r="A29" s="14" t="s">
        <v>378</v>
      </c>
      <c r="B29" s="354"/>
      <c r="C29" s="354"/>
      <c r="D29" s="354"/>
      <c r="E29" s="354"/>
      <c r="F29" s="354"/>
      <c r="G29" s="354"/>
      <c r="H29" s="354"/>
      <c r="I29" s="354"/>
      <c r="J29" s="354"/>
      <c r="K29" s="354"/>
      <c r="L29" s="354"/>
      <c r="M29" s="354"/>
      <c r="N29" s="354"/>
      <c r="O29" s="354"/>
      <c r="P29" s="354"/>
      <c r="Q29" s="359"/>
    </row>
    <row r="30" spans="1:17" ht="16.5" customHeight="1" thickBot="1">
      <c r="A30" s="16" t="s">
        <v>51</v>
      </c>
      <c r="B30" s="182"/>
      <c r="C30" s="182"/>
      <c r="D30" s="182"/>
      <c r="E30" s="182"/>
      <c r="F30" s="182"/>
      <c r="G30" s="182"/>
      <c r="H30" s="182"/>
      <c r="I30" s="182"/>
      <c r="J30" s="182"/>
      <c r="K30" s="182"/>
      <c r="L30" s="182"/>
      <c r="M30" s="182"/>
      <c r="N30" s="182"/>
      <c r="O30" s="182"/>
      <c r="P30" s="183"/>
      <c r="Q30" s="359"/>
    </row>
    <row r="31" spans="1:17" ht="13.5" customHeight="1">
      <c r="A31" s="13" t="s">
        <v>356</v>
      </c>
      <c r="B31" s="354">
        <v>4650</v>
      </c>
      <c r="C31" s="354">
        <v>4650</v>
      </c>
      <c r="D31" s="354">
        <v>1955</v>
      </c>
      <c r="E31" s="354">
        <v>1955</v>
      </c>
      <c r="F31" s="354"/>
      <c r="G31" s="354"/>
      <c r="H31" s="354"/>
      <c r="I31" s="354"/>
      <c r="J31" s="354"/>
      <c r="K31" s="354"/>
      <c r="L31" s="354"/>
      <c r="M31" s="354"/>
      <c r="N31" s="354"/>
      <c r="O31" s="354"/>
      <c r="P31" s="354"/>
      <c r="Q31" s="359"/>
    </row>
    <row r="32" spans="1:17" ht="13.5" customHeight="1">
      <c r="A32" s="13" t="s">
        <v>52</v>
      </c>
      <c r="B32" s="354">
        <v>5245</v>
      </c>
      <c r="C32" s="354">
        <v>5245</v>
      </c>
      <c r="D32" s="354">
        <v>2205</v>
      </c>
      <c r="E32" s="354">
        <v>2205</v>
      </c>
      <c r="F32" s="354"/>
      <c r="G32" s="354"/>
      <c r="H32" s="354"/>
      <c r="I32" s="354"/>
      <c r="J32" s="354"/>
      <c r="K32" s="354"/>
      <c r="L32" s="354"/>
      <c r="M32" s="354"/>
      <c r="N32" s="354"/>
      <c r="O32" s="354"/>
      <c r="P32" s="354"/>
      <c r="Q32" s="359"/>
    </row>
    <row r="33" spans="1:17" ht="13.5" customHeight="1">
      <c r="A33" s="13" t="s">
        <v>53</v>
      </c>
      <c r="B33" s="354">
        <v>7500</v>
      </c>
      <c r="C33" s="354">
        <v>7500</v>
      </c>
      <c r="D33" s="354">
        <v>3050</v>
      </c>
      <c r="E33" s="354">
        <v>3050</v>
      </c>
      <c r="F33" s="354"/>
      <c r="G33" s="354"/>
      <c r="H33" s="354"/>
      <c r="I33" s="354"/>
      <c r="J33" s="354"/>
      <c r="K33" s="354"/>
      <c r="L33" s="354"/>
      <c r="M33" s="354"/>
      <c r="N33" s="354"/>
      <c r="O33" s="354"/>
      <c r="P33" s="354"/>
      <c r="Q33" s="359"/>
    </row>
    <row r="34" spans="1:17" ht="13.5" customHeight="1">
      <c r="A34" s="13" t="s">
        <v>357</v>
      </c>
      <c r="B34" s="354">
        <v>10575</v>
      </c>
      <c r="C34" s="354">
        <v>10575</v>
      </c>
      <c r="D34" s="354">
        <v>4445</v>
      </c>
      <c r="E34" s="354">
        <v>4445</v>
      </c>
      <c r="F34" s="354"/>
      <c r="G34" s="354"/>
      <c r="H34" s="354"/>
      <c r="I34" s="354"/>
      <c r="J34" s="354"/>
      <c r="K34" s="354"/>
      <c r="L34" s="354"/>
      <c r="M34" s="354"/>
      <c r="N34" s="354"/>
      <c r="O34" s="354"/>
      <c r="P34" s="354"/>
      <c r="Q34" s="359"/>
    </row>
    <row r="35" spans="1:17" ht="13.5" customHeight="1">
      <c r="A35" s="13" t="s">
        <v>54</v>
      </c>
      <c r="B35" s="354">
        <v>14565</v>
      </c>
      <c r="C35" s="354">
        <v>14565</v>
      </c>
      <c r="D35" s="354">
        <v>6120</v>
      </c>
      <c r="E35" s="354">
        <v>6120</v>
      </c>
      <c r="F35" s="354"/>
      <c r="G35" s="354"/>
      <c r="H35" s="354"/>
      <c r="I35" s="354"/>
      <c r="J35" s="354"/>
      <c r="K35" s="354"/>
      <c r="L35" s="354"/>
      <c r="M35" s="354"/>
      <c r="N35" s="354"/>
      <c r="O35" s="354"/>
      <c r="P35" s="354"/>
      <c r="Q35" s="359"/>
    </row>
    <row r="36" spans="1:17" ht="13.5" customHeight="1">
      <c r="A36" s="13" t="s">
        <v>11</v>
      </c>
      <c r="B36" s="354"/>
      <c r="C36" s="354" t="s">
        <v>419</v>
      </c>
      <c r="D36" s="354"/>
      <c r="E36" s="354" t="s">
        <v>419</v>
      </c>
      <c r="F36" s="354"/>
      <c r="G36" s="354"/>
      <c r="H36" s="354"/>
      <c r="I36" s="354"/>
      <c r="J36" s="354"/>
      <c r="K36" s="354"/>
      <c r="L36" s="354"/>
      <c r="M36" s="354"/>
      <c r="N36" s="354"/>
      <c r="O36" s="354"/>
      <c r="P36" s="354"/>
      <c r="Q36" s="359"/>
    </row>
    <row r="37" spans="1:17" ht="13.5" customHeight="1" thickBot="1">
      <c r="A37" s="13" t="s">
        <v>55</v>
      </c>
      <c r="B37" s="354">
        <v>22950</v>
      </c>
      <c r="C37" s="354">
        <v>22950</v>
      </c>
      <c r="D37" s="354">
        <v>9640</v>
      </c>
      <c r="E37" s="354">
        <v>9640</v>
      </c>
      <c r="F37" s="354"/>
      <c r="G37" s="354"/>
      <c r="H37" s="354"/>
      <c r="I37" s="354"/>
      <c r="J37" s="354"/>
      <c r="K37" s="354"/>
      <c r="L37" s="354"/>
      <c r="M37" s="354"/>
      <c r="N37" s="354"/>
      <c r="O37" s="354"/>
      <c r="P37" s="354"/>
      <c r="Q37" s="359"/>
    </row>
    <row r="38" spans="1:17" ht="16.5" customHeight="1" thickBot="1">
      <c r="A38" s="16" t="s">
        <v>56</v>
      </c>
      <c r="B38" s="182"/>
      <c r="C38" s="182"/>
      <c r="D38" s="182"/>
      <c r="E38" s="182"/>
      <c r="F38" s="182"/>
      <c r="G38" s="182"/>
      <c r="H38" s="182"/>
      <c r="I38" s="182"/>
      <c r="J38" s="182"/>
      <c r="K38" s="182"/>
      <c r="L38" s="182"/>
      <c r="M38" s="182"/>
      <c r="N38" s="182"/>
      <c r="O38" s="182"/>
      <c r="P38" s="183"/>
      <c r="Q38" s="359"/>
    </row>
    <row r="39" spans="1:17" ht="13.5" customHeight="1">
      <c r="A39" s="19" t="s">
        <v>57</v>
      </c>
      <c r="B39" s="354">
        <v>24285</v>
      </c>
      <c r="C39" s="354">
        <v>24285</v>
      </c>
      <c r="D39" s="354">
        <v>10200</v>
      </c>
      <c r="E39" s="354">
        <v>10200</v>
      </c>
      <c r="F39" s="354"/>
      <c r="G39" s="354"/>
      <c r="H39" s="354"/>
      <c r="I39" s="354"/>
      <c r="J39" s="354"/>
      <c r="K39" s="354"/>
      <c r="L39" s="354"/>
      <c r="M39" s="354"/>
      <c r="N39" s="354"/>
      <c r="O39" s="354"/>
      <c r="P39" s="354"/>
      <c r="Q39" s="359"/>
    </row>
    <row r="40" spans="1:17" ht="13.5" customHeight="1" thickBot="1">
      <c r="A40" s="20" t="s">
        <v>58</v>
      </c>
      <c r="B40" s="354">
        <v>28520</v>
      </c>
      <c r="C40" s="354">
        <v>28520</v>
      </c>
      <c r="D40" s="354" t="s">
        <v>189</v>
      </c>
      <c r="E40" s="354" t="s">
        <v>189</v>
      </c>
      <c r="F40" s="354"/>
      <c r="G40" s="354"/>
      <c r="H40" s="354"/>
      <c r="I40" s="354"/>
      <c r="J40" s="354"/>
      <c r="K40" s="354"/>
      <c r="L40" s="354"/>
      <c r="M40" s="354"/>
      <c r="N40" s="354"/>
      <c r="O40" s="354"/>
      <c r="P40" s="354"/>
      <c r="Q40" s="359"/>
    </row>
    <row r="41" spans="1:17" ht="16.5" customHeight="1" thickBot="1">
      <c r="A41" s="16" t="s">
        <v>59</v>
      </c>
      <c r="B41" s="182"/>
      <c r="C41" s="182"/>
      <c r="D41" s="182"/>
      <c r="E41" s="182"/>
      <c r="F41" s="182"/>
      <c r="G41" s="182"/>
      <c r="H41" s="182"/>
      <c r="I41" s="182"/>
      <c r="J41" s="182"/>
      <c r="K41" s="182"/>
      <c r="L41" s="182"/>
      <c r="M41" s="182"/>
      <c r="N41" s="182"/>
      <c r="O41" s="182"/>
      <c r="P41" s="183"/>
      <c r="Q41" s="359"/>
    </row>
    <row r="42" spans="1:17" ht="13.5" customHeight="1">
      <c r="A42" s="13" t="s">
        <v>1</v>
      </c>
      <c r="B42" s="354">
        <v>4230</v>
      </c>
      <c r="C42" s="354">
        <v>4230</v>
      </c>
      <c r="D42" s="354">
        <v>1780</v>
      </c>
      <c r="E42" s="354">
        <v>1780</v>
      </c>
      <c r="F42" s="354"/>
      <c r="G42" s="354"/>
      <c r="H42" s="354"/>
      <c r="I42" s="354"/>
      <c r="J42" s="354"/>
      <c r="K42" s="354"/>
      <c r="L42" s="354"/>
      <c r="M42" s="354"/>
      <c r="N42" s="354"/>
      <c r="O42" s="354"/>
      <c r="P42" s="354"/>
      <c r="Q42" s="359"/>
    </row>
    <row r="43" spans="1:17" ht="13.5" customHeight="1">
      <c r="A43" s="13" t="s">
        <v>60</v>
      </c>
      <c r="B43" s="354">
        <v>4580</v>
      </c>
      <c r="C43" s="354">
        <v>4580</v>
      </c>
      <c r="D43" s="354">
        <v>1925</v>
      </c>
      <c r="E43" s="354">
        <v>1925</v>
      </c>
      <c r="F43" s="354"/>
      <c r="G43" s="354"/>
      <c r="H43" s="354"/>
      <c r="I43" s="354"/>
      <c r="J43" s="354"/>
      <c r="K43" s="354"/>
      <c r="L43" s="354"/>
      <c r="M43" s="354"/>
      <c r="N43" s="354"/>
      <c r="O43" s="354"/>
      <c r="P43" s="354"/>
      <c r="Q43" s="359"/>
    </row>
    <row r="44" spans="1:17" ht="13.5" customHeight="1">
      <c r="A44" s="13" t="s">
        <v>3</v>
      </c>
      <c r="B44" s="354">
        <v>7440</v>
      </c>
      <c r="C44" s="354">
        <v>7440</v>
      </c>
      <c r="D44" s="354">
        <v>3125</v>
      </c>
      <c r="E44" s="354">
        <v>3125</v>
      </c>
      <c r="F44" s="354"/>
      <c r="G44" s="354"/>
      <c r="H44" s="354"/>
      <c r="I44" s="354"/>
      <c r="J44" s="354"/>
      <c r="K44" s="354"/>
      <c r="L44" s="354"/>
      <c r="M44" s="354"/>
      <c r="N44" s="354"/>
      <c r="O44" s="354"/>
      <c r="P44" s="354"/>
      <c r="Q44" s="359"/>
    </row>
    <row r="45" spans="1:17" ht="13.5" customHeight="1">
      <c r="A45" s="13" t="s">
        <v>61</v>
      </c>
      <c r="B45" s="354">
        <v>10670</v>
      </c>
      <c r="C45" s="354">
        <v>10670</v>
      </c>
      <c r="D45" s="354">
        <v>4485</v>
      </c>
      <c r="E45" s="354">
        <v>4485</v>
      </c>
      <c r="F45" s="354"/>
      <c r="G45" s="354"/>
      <c r="H45" s="354"/>
      <c r="I45" s="354"/>
      <c r="J45" s="354"/>
      <c r="K45" s="354"/>
      <c r="L45" s="354"/>
      <c r="M45" s="354"/>
      <c r="N45" s="354"/>
      <c r="O45" s="354"/>
      <c r="P45" s="354"/>
      <c r="Q45" s="359"/>
    </row>
    <row r="46" spans="1:17" ht="13.5" customHeight="1">
      <c r="A46" s="13" t="s">
        <v>62</v>
      </c>
      <c r="B46" s="354">
        <v>13515</v>
      </c>
      <c r="C46" s="354">
        <v>13515</v>
      </c>
      <c r="D46" s="354">
        <v>5680</v>
      </c>
      <c r="E46" s="354">
        <v>5680</v>
      </c>
      <c r="F46" s="354"/>
      <c r="G46" s="354"/>
      <c r="H46" s="354"/>
      <c r="I46" s="354"/>
      <c r="J46" s="354"/>
      <c r="K46" s="354"/>
      <c r="L46" s="354"/>
      <c r="M46" s="354"/>
      <c r="N46" s="354"/>
      <c r="O46" s="354"/>
      <c r="P46" s="354"/>
      <c r="Q46" s="359"/>
    </row>
    <row r="47" spans="1:17" ht="13.5" customHeight="1">
      <c r="A47" s="13" t="s">
        <v>2</v>
      </c>
      <c r="B47" s="354">
        <v>13515</v>
      </c>
      <c r="C47" s="354">
        <v>13515</v>
      </c>
      <c r="D47" s="354">
        <v>5680</v>
      </c>
      <c r="E47" s="354">
        <v>5680</v>
      </c>
      <c r="F47" s="354"/>
      <c r="G47" s="354"/>
      <c r="H47" s="354"/>
      <c r="I47" s="354"/>
      <c r="J47" s="354"/>
      <c r="K47" s="354"/>
      <c r="L47" s="354"/>
      <c r="M47" s="354"/>
      <c r="N47" s="354"/>
      <c r="O47" s="354"/>
      <c r="P47" s="354"/>
      <c r="Q47" s="359"/>
    </row>
    <row r="48" spans="1:17" ht="13.5" customHeight="1">
      <c r="A48" s="13" t="s">
        <v>63</v>
      </c>
      <c r="B48" s="354">
        <v>22525</v>
      </c>
      <c r="C48" s="354">
        <v>22525</v>
      </c>
      <c r="D48" s="354">
        <v>9460</v>
      </c>
      <c r="E48" s="354">
        <v>9460</v>
      </c>
      <c r="F48" s="354"/>
      <c r="G48" s="354"/>
      <c r="H48" s="354"/>
      <c r="I48" s="354"/>
      <c r="J48" s="354"/>
      <c r="K48" s="354"/>
      <c r="L48" s="354"/>
      <c r="M48" s="354"/>
      <c r="N48" s="354"/>
      <c r="O48" s="354"/>
      <c r="P48" s="354"/>
      <c r="Q48" s="359"/>
    </row>
    <row r="49" spans="1:17" ht="13.5" customHeight="1">
      <c r="A49" s="338">
        <v>990</v>
      </c>
      <c r="B49" s="354"/>
      <c r="C49" s="354"/>
      <c r="D49" s="354"/>
      <c r="E49" s="354" t="s">
        <v>419</v>
      </c>
      <c r="F49" s="354"/>
      <c r="G49" s="354"/>
      <c r="H49" s="354"/>
      <c r="I49" s="354"/>
      <c r="J49" s="354"/>
      <c r="K49" s="354"/>
      <c r="L49" s="354"/>
      <c r="M49" s="354"/>
      <c r="N49" s="354"/>
      <c r="O49" s="354"/>
      <c r="P49" s="354"/>
      <c r="Q49" s="359"/>
    </row>
    <row r="50" spans="1:17" ht="13.5" customHeight="1">
      <c r="A50" s="13" t="s">
        <v>64</v>
      </c>
      <c r="B50" s="354">
        <v>54125</v>
      </c>
      <c r="C50" s="354">
        <v>54125</v>
      </c>
      <c r="D50" s="354" t="s">
        <v>189</v>
      </c>
      <c r="E50" s="354" t="s">
        <v>189</v>
      </c>
      <c r="F50" s="354"/>
      <c r="G50" s="354"/>
      <c r="H50" s="354"/>
      <c r="I50" s="354"/>
      <c r="J50" s="354"/>
      <c r="K50" s="354"/>
      <c r="L50" s="354"/>
      <c r="M50" s="354"/>
      <c r="N50" s="354"/>
      <c r="O50" s="354"/>
      <c r="P50" s="354"/>
      <c r="Q50" s="359"/>
    </row>
    <row r="51" spans="1:17" ht="13.5" customHeight="1">
      <c r="A51" s="13" t="s">
        <v>14</v>
      </c>
      <c r="B51" s="354"/>
      <c r="C51" s="354"/>
      <c r="D51" s="354"/>
      <c r="E51" s="354" t="s">
        <v>419</v>
      </c>
      <c r="F51" s="354"/>
      <c r="G51" s="354"/>
      <c r="H51" s="354"/>
      <c r="I51" s="354"/>
      <c r="J51" s="354"/>
      <c r="K51" s="354"/>
      <c r="L51" s="354"/>
      <c r="M51" s="354"/>
      <c r="N51" s="354"/>
      <c r="O51" s="354"/>
      <c r="P51" s="354"/>
      <c r="Q51" s="359"/>
    </row>
    <row r="52" spans="1:17" ht="13.5" customHeight="1" thickBot="1">
      <c r="A52" s="13" t="s">
        <v>377</v>
      </c>
      <c r="B52" s="354"/>
      <c r="C52" s="354"/>
      <c r="D52" s="354"/>
      <c r="E52" s="354" t="s">
        <v>419</v>
      </c>
      <c r="F52" s="354"/>
      <c r="G52" s="354"/>
      <c r="H52" s="354"/>
      <c r="I52" s="354"/>
      <c r="J52" s="354"/>
      <c r="K52" s="354"/>
      <c r="L52" s="354"/>
      <c r="M52" s="354"/>
      <c r="N52" s="354"/>
      <c r="O52" s="354"/>
      <c r="P52" s="354"/>
      <c r="Q52" s="359"/>
    </row>
    <row r="53" spans="1:17" ht="16.5" customHeight="1" thickBot="1">
      <c r="A53" s="16" t="s">
        <v>386</v>
      </c>
      <c r="B53" s="182"/>
      <c r="C53" s="182"/>
      <c r="D53" s="182"/>
      <c r="E53" s="182"/>
      <c r="F53" s="182"/>
      <c r="G53" s="182"/>
      <c r="H53" s="182"/>
      <c r="I53" s="182"/>
      <c r="J53" s="182"/>
      <c r="K53" s="182"/>
      <c r="L53" s="182"/>
      <c r="M53" s="182"/>
      <c r="N53" s="182"/>
      <c r="O53" s="182"/>
      <c r="P53" s="183"/>
      <c r="Q53" s="359"/>
    </row>
    <row r="54" spans="1:17" ht="13.5" customHeight="1">
      <c r="A54" s="13" t="s">
        <v>387</v>
      </c>
      <c r="B54" s="354"/>
      <c r="C54" s="354"/>
      <c r="D54" s="354"/>
      <c r="E54" s="354"/>
      <c r="F54" s="354"/>
      <c r="G54" s="354"/>
      <c r="H54" s="354"/>
      <c r="I54" s="354"/>
      <c r="J54" s="354"/>
      <c r="K54" s="354"/>
      <c r="L54" s="354"/>
      <c r="M54" s="354"/>
      <c r="N54" s="354"/>
      <c r="O54" s="354"/>
      <c r="P54" s="354"/>
      <c r="Q54" s="359"/>
    </row>
    <row r="55" spans="1:17" ht="13.5" customHeight="1">
      <c r="A55" s="13" t="s">
        <v>388</v>
      </c>
      <c r="B55" s="354"/>
      <c r="C55" s="354"/>
      <c r="D55" s="354"/>
      <c r="E55" s="354"/>
      <c r="F55" s="354"/>
      <c r="G55" s="354"/>
      <c r="H55" s="354"/>
      <c r="I55" s="354"/>
      <c r="J55" s="354"/>
      <c r="K55" s="354"/>
      <c r="L55" s="354"/>
      <c r="M55" s="354"/>
      <c r="N55" s="354"/>
      <c r="O55" s="354"/>
      <c r="P55" s="354"/>
      <c r="Q55" s="359"/>
    </row>
    <row r="56" spans="1:17" ht="13.5" customHeight="1">
      <c r="A56" s="13" t="s">
        <v>389</v>
      </c>
      <c r="B56" s="354"/>
      <c r="C56" s="354"/>
      <c r="D56" s="354"/>
      <c r="E56" s="354"/>
      <c r="F56" s="354"/>
      <c r="G56" s="354"/>
      <c r="H56" s="354"/>
      <c r="I56" s="354"/>
      <c r="J56" s="354"/>
      <c r="K56" s="354"/>
      <c r="L56" s="354"/>
      <c r="M56" s="354"/>
      <c r="N56" s="354"/>
      <c r="O56" s="354"/>
      <c r="P56" s="354"/>
      <c r="Q56" s="359"/>
    </row>
    <row r="57" spans="1:17" ht="13.5" customHeight="1">
      <c r="A57" s="13" t="s">
        <v>390</v>
      </c>
      <c r="B57" s="354"/>
      <c r="C57" s="354"/>
      <c r="D57" s="354"/>
      <c r="E57" s="354"/>
      <c r="F57" s="354"/>
      <c r="G57" s="354"/>
      <c r="H57" s="354"/>
      <c r="I57" s="354"/>
      <c r="J57" s="354"/>
      <c r="K57" s="354"/>
      <c r="L57" s="354"/>
      <c r="M57" s="354"/>
      <c r="N57" s="354"/>
      <c r="O57" s="354"/>
      <c r="P57" s="354"/>
      <c r="Q57" s="359"/>
    </row>
    <row r="58" spans="1:17" ht="13.5" customHeight="1" thickBot="1">
      <c r="A58" s="13" t="s">
        <v>391</v>
      </c>
      <c r="B58" s="354"/>
      <c r="C58" s="354"/>
      <c r="D58" s="354"/>
      <c r="E58" s="354"/>
      <c r="F58" s="354"/>
      <c r="G58" s="354"/>
      <c r="H58" s="354"/>
      <c r="I58" s="354"/>
      <c r="J58" s="354"/>
      <c r="K58" s="354"/>
      <c r="L58" s="354"/>
      <c r="M58" s="354"/>
      <c r="N58" s="354"/>
      <c r="O58" s="354"/>
      <c r="P58" s="354"/>
      <c r="Q58" s="359"/>
    </row>
    <row r="59" spans="1:17" ht="16.5" customHeight="1" thickBot="1">
      <c r="A59" s="16" t="s">
        <v>145</v>
      </c>
      <c r="B59" s="182"/>
      <c r="C59" s="182"/>
      <c r="D59" s="182"/>
      <c r="E59" s="182"/>
      <c r="F59" s="182"/>
      <c r="G59" s="182"/>
      <c r="H59" s="182"/>
      <c r="I59" s="182"/>
      <c r="J59" s="182"/>
      <c r="K59" s="182"/>
      <c r="L59" s="182"/>
      <c r="M59" s="182"/>
      <c r="N59" s="182"/>
      <c r="O59" s="182"/>
      <c r="P59" s="183"/>
      <c r="Q59" s="359"/>
    </row>
    <row r="60" spans="1:17" ht="13.5" customHeight="1">
      <c r="A60" s="20" t="s">
        <v>138</v>
      </c>
      <c r="B60" s="354">
        <v>4460</v>
      </c>
      <c r="C60" s="354">
        <v>4460</v>
      </c>
      <c r="D60" s="354">
        <v>1520</v>
      </c>
      <c r="E60" s="354">
        <v>1520</v>
      </c>
      <c r="F60" s="354"/>
      <c r="G60" s="354"/>
      <c r="H60" s="354"/>
      <c r="I60" s="354"/>
      <c r="J60" s="354"/>
      <c r="K60" s="354"/>
      <c r="L60" s="354"/>
      <c r="M60" s="354"/>
      <c r="N60" s="354"/>
      <c r="O60" s="354"/>
      <c r="P60" s="354"/>
      <c r="Q60" s="359"/>
    </row>
    <row r="61" spans="1:17" ht="13.5" customHeight="1">
      <c r="A61" s="21" t="s">
        <v>135</v>
      </c>
      <c r="B61" s="354">
        <v>8990</v>
      </c>
      <c r="C61" s="354">
        <v>8990</v>
      </c>
      <c r="D61" s="354">
        <v>3060</v>
      </c>
      <c r="E61" s="354">
        <v>3060</v>
      </c>
      <c r="F61" s="354"/>
      <c r="G61" s="354"/>
      <c r="H61" s="354"/>
      <c r="I61" s="354"/>
      <c r="J61" s="354"/>
      <c r="K61" s="354"/>
      <c r="L61" s="354"/>
      <c r="M61" s="354"/>
      <c r="N61" s="354"/>
      <c r="O61" s="354"/>
      <c r="P61" s="354"/>
      <c r="Q61" s="359"/>
    </row>
    <row r="62" spans="1:17" ht="13.5" customHeight="1" thickBot="1">
      <c r="A62" s="21" t="s">
        <v>136</v>
      </c>
      <c r="B62" s="354">
        <v>12385</v>
      </c>
      <c r="C62" s="354">
        <v>12385</v>
      </c>
      <c r="D62" s="354">
        <v>4210</v>
      </c>
      <c r="E62" s="354">
        <v>4210</v>
      </c>
      <c r="F62" s="354"/>
      <c r="G62" s="354"/>
      <c r="H62" s="354"/>
      <c r="I62" s="354"/>
      <c r="J62" s="354"/>
      <c r="K62" s="354"/>
      <c r="L62" s="354"/>
      <c r="M62" s="354"/>
      <c r="N62" s="354"/>
      <c r="O62" s="354"/>
      <c r="P62" s="354"/>
      <c r="Q62" s="359"/>
    </row>
    <row r="63" spans="1:17" ht="16.5" customHeight="1" thickBot="1">
      <c r="A63" s="16" t="s">
        <v>335</v>
      </c>
      <c r="B63" s="182"/>
      <c r="C63" s="182"/>
      <c r="D63" s="182"/>
      <c r="E63" s="182"/>
      <c r="F63" s="182"/>
      <c r="G63" s="182"/>
      <c r="H63" s="182"/>
      <c r="I63" s="182"/>
      <c r="J63" s="182"/>
      <c r="K63" s="182"/>
      <c r="L63" s="182"/>
      <c r="M63" s="182"/>
      <c r="N63" s="182"/>
      <c r="O63" s="182"/>
      <c r="P63" s="183"/>
      <c r="Q63" s="359"/>
    </row>
    <row r="64" spans="1:17" ht="13.5" customHeight="1">
      <c r="A64" s="20" t="s">
        <v>336</v>
      </c>
      <c r="B64" s="354"/>
      <c r="C64" s="354"/>
      <c r="D64" s="354"/>
      <c r="E64" s="354"/>
      <c r="F64" s="354"/>
      <c r="G64" s="354"/>
      <c r="H64" s="354"/>
      <c r="I64" s="354"/>
      <c r="J64" s="354"/>
      <c r="K64" s="354"/>
      <c r="L64" s="354"/>
      <c r="M64" s="354"/>
      <c r="N64" s="354"/>
      <c r="O64" s="354"/>
      <c r="P64" s="354"/>
      <c r="Q64" s="359"/>
    </row>
    <row r="65" spans="1:17" ht="13.5" customHeight="1">
      <c r="A65" s="21" t="s">
        <v>337</v>
      </c>
      <c r="B65" s="354"/>
      <c r="C65" s="354"/>
      <c r="D65" s="354"/>
      <c r="E65" s="354"/>
      <c r="F65" s="354"/>
      <c r="G65" s="354"/>
      <c r="H65" s="354"/>
      <c r="I65" s="354"/>
      <c r="J65" s="354"/>
      <c r="K65" s="354"/>
      <c r="L65" s="354"/>
      <c r="M65" s="354"/>
      <c r="N65" s="354"/>
      <c r="O65" s="354"/>
      <c r="P65" s="354"/>
      <c r="Q65" s="359"/>
    </row>
    <row r="66" spans="1:17" ht="13.5" customHeight="1" thickBot="1">
      <c r="A66" s="21" t="s">
        <v>338</v>
      </c>
      <c r="B66" s="354"/>
      <c r="C66" s="354"/>
      <c r="D66" s="354"/>
      <c r="E66" s="354"/>
      <c r="F66" s="354"/>
      <c r="G66" s="354"/>
      <c r="H66" s="354"/>
      <c r="I66" s="354"/>
      <c r="J66" s="354"/>
      <c r="K66" s="354"/>
      <c r="L66" s="354"/>
      <c r="M66" s="354"/>
      <c r="N66" s="354"/>
      <c r="O66" s="354"/>
      <c r="P66" s="354"/>
      <c r="Q66" s="359"/>
    </row>
    <row r="67" spans="1:17" ht="16.5" customHeight="1" thickBot="1">
      <c r="A67" s="16" t="s">
        <v>339</v>
      </c>
      <c r="B67" s="182"/>
      <c r="C67" s="182"/>
      <c r="D67" s="182"/>
      <c r="E67" s="182"/>
      <c r="F67" s="182"/>
      <c r="G67" s="182"/>
      <c r="H67" s="182"/>
      <c r="I67" s="182"/>
      <c r="J67" s="182"/>
      <c r="K67" s="182"/>
      <c r="L67" s="182"/>
      <c r="M67" s="182"/>
      <c r="N67" s="182"/>
      <c r="O67" s="182"/>
      <c r="P67" s="183"/>
      <c r="Q67" s="359"/>
    </row>
    <row r="68" spans="1:17" ht="13.5" customHeight="1">
      <c r="A68" s="20" t="s">
        <v>340</v>
      </c>
      <c r="B68" s="354"/>
      <c r="C68" s="354"/>
      <c r="D68" s="354"/>
      <c r="E68" s="354"/>
      <c r="F68" s="354"/>
      <c r="G68" s="354"/>
      <c r="H68" s="354"/>
      <c r="I68" s="354"/>
      <c r="J68" s="354"/>
      <c r="K68" s="354"/>
      <c r="L68" s="354"/>
      <c r="M68" s="354"/>
      <c r="N68" s="354"/>
      <c r="O68" s="354"/>
      <c r="P68" s="354"/>
      <c r="Q68" s="359"/>
    </row>
    <row r="69" spans="1:17" ht="13.5" customHeight="1">
      <c r="A69" s="21" t="s">
        <v>341</v>
      </c>
      <c r="B69" s="354"/>
      <c r="C69" s="354"/>
      <c r="D69" s="354"/>
      <c r="E69" s="354"/>
      <c r="F69" s="354"/>
      <c r="G69" s="354"/>
      <c r="H69" s="354"/>
      <c r="I69" s="354"/>
      <c r="J69" s="354"/>
      <c r="K69" s="354"/>
      <c r="L69" s="354"/>
      <c r="M69" s="354"/>
      <c r="N69" s="354"/>
      <c r="O69" s="354"/>
      <c r="P69" s="354"/>
      <c r="Q69" s="359"/>
    </row>
    <row r="70" spans="1:17" ht="13.5" customHeight="1" thickBot="1">
      <c r="A70" s="21" t="s">
        <v>342</v>
      </c>
      <c r="B70" s="354"/>
      <c r="C70" s="354"/>
      <c r="D70" s="354"/>
      <c r="E70" s="354"/>
      <c r="F70" s="354"/>
      <c r="G70" s="354"/>
      <c r="H70" s="354"/>
      <c r="I70" s="354"/>
      <c r="J70" s="354"/>
      <c r="K70" s="354"/>
      <c r="L70" s="354"/>
      <c r="M70" s="354"/>
      <c r="N70" s="354"/>
      <c r="O70" s="354"/>
      <c r="P70" s="354"/>
      <c r="Q70" s="359"/>
    </row>
    <row r="71" spans="1:17" ht="16.5" customHeight="1" thickBot="1">
      <c r="A71" s="16" t="s">
        <v>68</v>
      </c>
      <c r="B71" s="182"/>
      <c r="C71" s="182"/>
      <c r="D71" s="182"/>
      <c r="E71" s="182"/>
      <c r="F71" s="182"/>
      <c r="G71" s="182"/>
      <c r="H71" s="182"/>
      <c r="I71" s="182"/>
      <c r="J71" s="182"/>
      <c r="K71" s="182"/>
      <c r="L71" s="182"/>
      <c r="M71" s="182"/>
      <c r="N71" s="182"/>
      <c r="O71" s="182"/>
      <c r="P71" s="183"/>
      <c r="Q71" s="359"/>
    </row>
    <row r="72" spans="1:17" ht="13.5" customHeight="1">
      <c r="A72" s="22" t="s">
        <v>69</v>
      </c>
      <c r="B72" s="354">
        <v>2595</v>
      </c>
      <c r="C72" s="354">
        <v>2595</v>
      </c>
      <c r="D72" s="354">
        <v>1090</v>
      </c>
      <c r="E72" s="354">
        <v>1090</v>
      </c>
      <c r="F72" s="354"/>
      <c r="G72" s="354"/>
      <c r="H72" s="354"/>
      <c r="I72" s="354"/>
      <c r="J72" s="354"/>
      <c r="K72" s="354"/>
      <c r="L72" s="354"/>
      <c r="M72" s="354"/>
      <c r="N72" s="354"/>
      <c r="O72" s="354"/>
      <c r="P72" s="354"/>
      <c r="Q72" s="359"/>
    </row>
    <row r="73" spans="1:17" ht="13.5" customHeight="1">
      <c r="A73" s="22" t="s">
        <v>358</v>
      </c>
      <c r="B73" s="354">
        <v>3315</v>
      </c>
      <c r="C73" s="354">
        <v>3315</v>
      </c>
      <c r="D73" s="354">
        <v>1395</v>
      </c>
      <c r="E73" s="354">
        <v>1395</v>
      </c>
      <c r="F73" s="354"/>
      <c r="G73" s="354"/>
      <c r="H73" s="354"/>
      <c r="I73" s="354"/>
      <c r="J73" s="354"/>
      <c r="K73" s="354"/>
      <c r="L73" s="354"/>
      <c r="M73" s="354"/>
      <c r="N73" s="354"/>
      <c r="O73" s="354"/>
      <c r="P73" s="354"/>
      <c r="Q73" s="359"/>
    </row>
    <row r="74" spans="1:17" ht="13.5" customHeight="1">
      <c r="A74" s="22" t="s">
        <v>8</v>
      </c>
      <c r="B74" s="354">
        <v>8250</v>
      </c>
      <c r="C74" s="381">
        <v>8250</v>
      </c>
      <c r="D74" s="354">
        <v>1875</v>
      </c>
      <c r="E74" s="381">
        <v>1875</v>
      </c>
      <c r="F74" s="354"/>
      <c r="G74" s="354"/>
      <c r="H74" s="354"/>
      <c r="I74" s="354"/>
      <c r="J74" s="354"/>
      <c r="K74" s="354"/>
      <c r="L74" s="354"/>
      <c r="M74" s="354"/>
      <c r="N74" s="354"/>
      <c r="O74" s="354"/>
      <c r="P74" s="354"/>
      <c r="Q74" s="359"/>
    </row>
    <row r="75" spans="1:17" ht="13.5" customHeight="1">
      <c r="A75" s="22" t="s">
        <v>375</v>
      </c>
      <c r="B75" s="354"/>
      <c r="C75" s="381"/>
      <c r="D75" s="354"/>
      <c r="E75" s="381" t="s">
        <v>419</v>
      </c>
      <c r="F75" s="354"/>
      <c r="G75" s="354"/>
      <c r="H75" s="354"/>
      <c r="I75" s="354"/>
      <c r="J75" s="354"/>
      <c r="K75" s="354"/>
      <c r="L75" s="354"/>
      <c r="M75" s="354"/>
      <c r="N75" s="354"/>
      <c r="O75" s="354"/>
      <c r="P75" s="354"/>
      <c r="Q75" s="359"/>
    </row>
    <row r="76" spans="1:17" ht="13.5" customHeight="1">
      <c r="A76" s="22" t="s">
        <v>7</v>
      </c>
      <c r="B76" s="354"/>
      <c r="C76" s="381"/>
      <c r="D76" s="354"/>
      <c r="E76" s="381" t="s">
        <v>419</v>
      </c>
      <c r="F76" s="354"/>
      <c r="G76" s="354"/>
      <c r="H76" s="354"/>
      <c r="I76" s="354"/>
      <c r="J76" s="354"/>
      <c r="K76" s="354"/>
      <c r="L76" s="354"/>
      <c r="M76" s="354"/>
      <c r="N76" s="354"/>
      <c r="O76" s="354"/>
      <c r="P76" s="354"/>
      <c r="Q76" s="359"/>
    </row>
    <row r="77" spans="1:17" s="70" customFormat="1" ht="13.5" customHeight="1">
      <c r="A77" s="22" t="s">
        <v>376</v>
      </c>
      <c r="B77" s="354"/>
      <c r="C77" s="381" t="s">
        <v>419</v>
      </c>
      <c r="D77" s="354"/>
      <c r="E77" s="381" t="s">
        <v>419</v>
      </c>
      <c r="F77" s="354"/>
      <c r="G77" s="354"/>
      <c r="H77" s="354"/>
      <c r="I77" s="354"/>
      <c r="J77" s="354"/>
      <c r="K77" s="354"/>
      <c r="L77" s="354"/>
      <c r="M77" s="354"/>
      <c r="N77" s="354"/>
      <c r="O77" s="354"/>
      <c r="P77" s="354"/>
      <c r="Q77" s="359"/>
    </row>
    <row r="78" spans="1:17" s="70" customFormat="1" ht="13.5" customHeight="1">
      <c r="A78" s="72" t="s">
        <v>70</v>
      </c>
      <c r="B78" s="354">
        <v>4122.8</v>
      </c>
      <c r="C78" s="381">
        <v>4122.8</v>
      </c>
      <c r="D78" s="354">
        <v>937</v>
      </c>
      <c r="E78" s="381">
        <v>937</v>
      </c>
      <c r="F78" s="354"/>
      <c r="G78" s="354"/>
      <c r="H78" s="354"/>
      <c r="I78" s="354"/>
      <c r="J78" s="354"/>
      <c r="K78" s="354"/>
      <c r="L78" s="354"/>
      <c r="M78" s="354"/>
      <c r="N78" s="354"/>
      <c r="O78" s="354"/>
      <c r="P78" s="354"/>
      <c r="Q78" s="359"/>
    </row>
    <row r="79" spans="1:17" s="70" customFormat="1" ht="13.5" customHeight="1">
      <c r="A79" s="73" t="s">
        <v>71</v>
      </c>
      <c r="B79" s="354">
        <v>3682.8</v>
      </c>
      <c r="C79" s="381">
        <v>3682.8</v>
      </c>
      <c r="D79" s="354">
        <v>837</v>
      </c>
      <c r="E79" s="381">
        <v>837</v>
      </c>
      <c r="F79" s="354"/>
      <c r="G79" s="354"/>
      <c r="H79" s="354"/>
      <c r="I79" s="354"/>
      <c r="J79" s="354"/>
      <c r="K79" s="354"/>
      <c r="L79" s="354"/>
      <c r="M79" s="354"/>
      <c r="N79" s="354"/>
      <c r="O79" s="354"/>
      <c r="P79" s="354"/>
      <c r="Q79" s="359"/>
    </row>
    <row r="80" spans="1:17" s="70" customFormat="1" ht="13.5" customHeight="1">
      <c r="A80" s="13" t="s">
        <v>4</v>
      </c>
      <c r="B80" s="354">
        <v>4122.8</v>
      </c>
      <c r="C80" s="381">
        <v>4122.8</v>
      </c>
      <c r="D80" s="354">
        <v>937</v>
      </c>
      <c r="E80" s="381">
        <v>937</v>
      </c>
      <c r="F80" s="354"/>
      <c r="G80" s="354"/>
      <c r="H80" s="354"/>
      <c r="I80" s="354"/>
      <c r="J80" s="354"/>
      <c r="K80" s="354"/>
      <c r="L80" s="354"/>
      <c r="M80" s="354"/>
      <c r="N80" s="354"/>
      <c r="O80" s="354"/>
      <c r="P80" s="354"/>
      <c r="Q80" s="359"/>
    </row>
    <row r="81" spans="1:18" s="70" customFormat="1" ht="13.5" customHeight="1">
      <c r="A81" s="13" t="s">
        <v>72</v>
      </c>
      <c r="B81" s="354">
        <v>5799.2</v>
      </c>
      <c r="C81" s="381">
        <v>5799.2</v>
      </c>
      <c r="D81" s="354">
        <v>1318</v>
      </c>
      <c r="E81" s="381">
        <v>1318</v>
      </c>
      <c r="F81" s="354"/>
      <c r="G81" s="354"/>
      <c r="H81" s="354"/>
      <c r="I81" s="354"/>
      <c r="J81" s="354"/>
      <c r="K81" s="354"/>
      <c r="L81" s="354"/>
      <c r="M81" s="354"/>
      <c r="N81" s="354"/>
      <c r="O81" s="354"/>
      <c r="P81" s="354"/>
      <c r="Q81" s="359"/>
    </row>
    <row r="82" spans="1:18" s="70" customFormat="1" ht="13.5" customHeight="1">
      <c r="A82" s="13" t="s">
        <v>244</v>
      </c>
      <c r="B82" s="354">
        <v>3093.2</v>
      </c>
      <c r="C82" s="381">
        <v>3093.2</v>
      </c>
      <c r="D82" s="354">
        <v>703</v>
      </c>
      <c r="E82" s="381">
        <v>703</v>
      </c>
      <c r="F82" s="354"/>
      <c r="G82" s="354"/>
      <c r="H82" s="354"/>
      <c r="I82" s="354"/>
      <c r="J82" s="354"/>
      <c r="K82" s="354"/>
      <c r="L82" s="354"/>
      <c r="M82" s="354"/>
      <c r="N82" s="354"/>
      <c r="O82" s="354"/>
      <c r="P82" s="354"/>
      <c r="Q82" s="359"/>
    </row>
    <row r="83" spans="1:18" s="70" customFormat="1" ht="13.5" customHeight="1">
      <c r="A83" s="13" t="s">
        <v>73</v>
      </c>
      <c r="B83" s="354">
        <v>33660</v>
      </c>
      <c r="C83" s="381">
        <v>33660</v>
      </c>
      <c r="D83" s="354">
        <v>7649.9999999999991</v>
      </c>
      <c r="E83" s="381">
        <v>7649.9999999999991</v>
      </c>
      <c r="F83" s="354"/>
      <c r="G83" s="354"/>
      <c r="H83" s="354"/>
      <c r="I83" s="354"/>
      <c r="J83" s="354"/>
      <c r="K83" s="354"/>
      <c r="L83" s="354"/>
      <c r="M83" s="354"/>
      <c r="N83" s="354"/>
      <c r="O83" s="354"/>
      <c r="P83" s="354"/>
      <c r="Q83" s="359"/>
    </row>
    <row r="84" spans="1:18" ht="13.5" customHeight="1">
      <c r="A84" s="13" t="s">
        <v>24</v>
      </c>
      <c r="B84" s="354">
        <v>33660</v>
      </c>
      <c r="C84" s="381">
        <v>33660</v>
      </c>
      <c r="D84" s="354">
        <v>7649.9999999999991</v>
      </c>
      <c r="E84" s="381">
        <v>7649.9999999999991</v>
      </c>
      <c r="F84" s="354"/>
      <c r="G84" s="354"/>
      <c r="H84" s="354"/>
      <c r="I84" s="354"/>
      <c r="J84" s="354"/>
      <c r="K84" s="354"/>
      <c r="L84" s="354"/>
      <c r="M84" s="354"/>
      <c r="N84" s="354"/>
      <c r="O84" s="354"/>
      <c r="P84" s="354"/>
      <c r="Q84" s="359"/>
      <c r="R84" s="1"/>
    </row>
    <row r="85" spans="1:18" ht="13.5" customHeight="1">
      <c r="A85" s="13" t="s">
        <v>74</v>
      </c>
      <c r="B85" s="354">
        <v>8800</v>
      </c>
      <c r="C85" s="381">
        <v>8800</v>
      </c>
      <c r="D85" s="354">
        <v>2000</v>
      </c>
      <c r="E85" s="381">
        <v>2000</v>
      </c>
      <c r="F85" s="354"/>
      <c r="G85" s="354"/>
      <c r="H85" s="354"/>
      <c r="I85" s="354"/>
      <c r="J85" s="354"/>
      <c r="K85" s="354"/>
      <c r="L85" s="354"/>
      <c r="M85" s="354"/>
      <c r="N85" s="354"/>
      <c r="O85" s="354"/>
      <c r="P85" s="354"/>
      <c r="Q85" s="359"/>
    </row>
    <row r="86" spans="1:18" ht="13.5" customHeight="1">
      <c r="A86" s="13" t="s">
        <v>75</v>
      </c>
      <c r="B86" s="354">
        <v>564.08000000000004</v>
      </c>
      <c r="C86" s="381">
        <v>564.08000000000004</v>
      </c>
      <c r="D86" s="354">
        <v>128.19999999999999</v>
      </c>
      <c r="E86" s="381">
        <v>128.19999999999999</v>
      </c>
      <c r="F86" s="354"/>
      <c r="G86" s="354"/>
      <c r="H86" s="354"/>
      <c r="I86" s="354"/>
      <c r="J86" s="354"/>
      <c r="K86" s="354"/>
      <c r="L86" s="354"/>
      <c r="M86" s="354"/>
      <c r="N86" s="354"/>
      <c r="O86" s="354"/>
      <c r="P86" s="354"/>
      <c r="Q86" s="359"/>
    </row>
    <row r="87" spans="1:18" ht="13.5" customHeight="1">
      <c r="A87" s="13" t="s">
        <v>251</v>
      </c>
      <c r="B87" s="354">
        <v>1675.52</v>
      </c>
      <c r="C87" s="381">
        <v>1675.52</v>
      </c>
      <c r="D87" s="354">
        <v>380.8</v>
      </c>
      <c r="E87" s="381">
        <v>380.8</v>
      </c>
      <c r="F87" s="354"/>
      <c r="G87" s="354"/>
      <c r="H87" s="354"/>
      <c r="I87" s="354"/>
      <c r="J87" s="354"/>
      <c r="K87" s="354"/>
      <c r="L87" s="354"/>
      <c r="M87" s="354"/>
      <c r="N87" s="354"/>
      <c r="O87" s="354"/>
      <c r="P87" s="354"/>
      <c r="Q87" s="359"/>
    </row>
    <row r="88" spans="1:18" ht="13.5" customHeight="1">
      <c r="A88" s="13" t="s">
        <v>252</v>
      </c>
      <c r="B88" s="354">
        <v>8712</v>
      </c>
      <c r="C88" s="381">
        <v>8712</v>
      </c>
      <c r="D88" s="354">
        <v>1980</v>
      </c>
      <c r="E88" s="381">
        <v>1980</v>
      </c>
      <c r="F88" s="354"/>
      <c r="G88" s="354"/>
      <c r="H88" s="354"/>
      <c r="I88" s="354"/>
      <c r="J88" s="354"/>
      <c r="K88" s="354"/>
      <c r="L88" s="354"/>
      <c r="M88" s="354"/>
      <c r="N88" s="354"/>
      <c r="O88" s="354"/>
      <c r="P88" s="354"/>
      <c r="Q88" s="359"/>
    </row>
    <row r="89" spans="1:18" ht="13.5" customHeight="1">
      <c r="A89" s="13" t="s">
        <v>359</v>
      </c>
      <c r="B89" s="354">
        <v>7933.2</v>
      </c>
      <c r="C89" s="381">
        <v>7933.2</v>
      </c>
      <c r="D89" s="354">
        <v>1803</v>
      </c>
      <c r="E89" s="381">
        <v>1803</v>
      </c>
      <c r="F89" s="354"/>
      <c r="G89" s="354"/>
      <c r="H89" s="354"/>
      <c r="I89" s="354"/>
      <c r="J89" s="354"/>
      <c r="K89" s="354"/>
      <c r="L89" s="354"/>
      <c r="M89" s="354"/>
      <c r="N89" s="354"/>
      <c r="O89" s="354"/>
      <c r="P89" s="354"/>
      <c r="Q89" s="359"/>
    </row>
    <row r="90" spans="1:18" ht="13.5" customHeight="1">
      <c r="A90" s="13" t="s">
        <v>360</v>
      </c>
      <c r="B90" s="354">
        <v>12122</v>
      </c>
      <c r="C90" s="381">
        <v>12122</v>
      </c>
      <c r="D90" s="354">
        <v>2755</v>
      </c>
      <c r="E90" s="381">
        <v>2755</v>
      </c>
      <c r="F90" s="354"/>
      <c r="G90" s="354"/>
      <c r="H90" s="354"/>
      <c r="I90" s="354"/>
      <c r="J90" s="354"/>
      <c r="K90" s="354"/>
      <c r="L90" s="354"/>
      <c r="M90" s="354"/>
      <c r="N90" s="354"/>
      <c r="O90" s="354"/>
      <c r="P90" s="354"/>
      <c r="Q90" s="359"/>
    </row>
    <row r="91" spans="1:18" ht="13.5" customHeight="1">
      <c r="A91" s="13" t="s">
        <v>333</v>
      </c>
      <c r="B91" s="354">
        <v>12122</v>
      </c>
      <c r="C91" s="381">
        <v>12122</v>
      </c>
      <c r="D91" s="354">
        <v>2755</v>
      </c>
      <c r="E91" s="381">
        <v>2755</v>
      </c>
      <c r="F91" s="354"/>
      <c r="G91" s="354"/>
      <c r="H91" s="354"/>
      <c r="I91" s="354"/>
      <c r="J91" s="354"/>
      <c r="K91" s="354"/>
      <c r="L91" s="354"/>
      <c r="M91" s="354"/>
      <c r="N91" s="354"/>
      <c r="O91" s="354"/>
      <c r="P91" s="354"/>
      <c r="Q91" s="359"/>
    </row>
    <row r="92" spans="1:18" ht="13.5" customHeight="1" thickBot="1">
      <c r="A92" s="63" t="s">
        <v>334</v>
      </c>
      <c r="B92" s="354"/>
      <c r="C92" s="354" t="s">
        <v>419</v>
      </c>
      <c r="D92" s="354"/>
      <c r="E92" s="354" t="s">
        <v>419</v>
      </c>
      <c r="F92" s="354"/>
      <c r="G92" s="354"/>
      <c r="H92" s="354"/>
      <c r="I92" s="354"/>
      <c r="J92" s="354"/>
      <c r="K92" s="354"/>
      <c r="L92" s="354"/>
      <c r="M92" s="354"/>
      <c r="N92" s="354"/>
      <c r="O92" s="354"/>
      <c r="P92" s="354"/>
      <c r="Q92" s="359"/>
    </row>
    <row r="93" spans="1:18" ht="16.5" customHeight="1" thickBot="1">
      <c r="A93" s="16" t="s">
        <v>65</v>
      </c>
      <c r="B93" s="182"/>
      <c r="C93" s="182"/>
      <c r="D93" s="182"/>
      <c r="E93" s="182"/>
      <c r="F93" s="182"/>
      <c r="G93" s="182"/>
      <c r="H93" s="182"/>
      <c r="I93" s="182"/>
      <c r="J93" s="182"/>
      <c r="K93" s="182"/>
      <c r="L93" s="182"/>
      <c r="M93" s="182"/>
      <c r="N93" s="182"/>
      <c r="O93" s="182"/>
      <c r="P93" s="183"/>
      <c r="Q93" s="359"/>
    </row>
    <row r="94" spans="1:18" ht="13.5" customHeight="1">
      <c r="A94" s="63" t="s">
        <v>343</v>
      </c>
      <c r="B94" s="354">
        <v>14690</v>
      </c>
      <c r="C94" s="354">
        <v>14690</v>
      </c>
      <c r="D94" s="354">
        <v>6170</v>
      </c>
      <c r="E94" s="354">
        <v>6170</v>
      </c>
      <c r="F94" s="354"/>
      <c r="G94" s="354"/>
      <c r="H94" s="354"/>
      <c r="I94" s="354"/>
      <c r="J94" s="354"/>
      <c r="K94" s="354"/>
      <c r="L94" s="354"/>
      <c r="M94" s="354"/>
      <c r="N94" s="354"/>
      <c r="O94" s="354"/>
      <c r="P94" s="354"/>
      <c r="Q94" s="359"/>
    </row>
    <row r="95" spans="1:18" ht="13.5" customHeight="1">
      <c r="A95" s="63" t="s">
        <v>10</v>
      </c>
      <c r="B95" s="354">
        <v>14690</v>
      </c>
      <c r="C95" s="354">
        <v>14690</v>
      </c>
      <c r="D95" s="354">
        <v>6170</v>
      </c>
      <c r="E95" s="354">
        <v>6170</v>
      </c>
      <c r="F95" s="354"/>
      <c r="G95" s="354"/>
      <c r="H95" s="354"/>
      <c r="I95" s="354"/>
      <c r="J95" s="354"/>
      <c r="K95" s="354"/>
      <c r="L95" s="354"/>
      <c r="M95" s="354"/>
      <c r="N95" s="354"/>
      <c r="O95" s="354"/>
      <c r="P95" s="354"/>
      <c r="Q95" s="359"/>
    </row>
    <row r="96" spans="1:18" ht="13.5" customHeight="1">
      <c r="A96" s="63" t="s">
        <v>354</v>
      </c>
      <c r="B96" s="354">
        <v>14690</v>
      </c>
      <c r="C96" s="354">
        <v>14690</v>
      </c>
      <c r="D96" s="354">
        <v>6170</v>
      </c>
      <c r="E96" s="354">
        <v>6170</v>
      </c>
      <c r="F96" s="354"/>
      <c r="G96" s="354"/>
      <c r="H96" s="354"/>
      <c r="I96" s="354"/>
      <c r="J96" s="354"/>
      <c r="K96" s="354"/>
      <c r="L96" s="354"/>
      <c r="M96" s="354"/>
      <c r="N96" s="354"/>
      <c r="O96" s="354"/>
      <c r="P96" s="354"/>
      <c r="Q96" s="359"/>
    </row>
    <row r="97" spans="1:17" ht="13.5" customHeight="1">
      <c r="A97" s="63" t="s">
        <v>344</v>
      </c>
      <c r="B97" s="354">
        <v>14690</v>
      </c>
      <c r="C97" s="354">
        <v>14690</v>
      </c>
      <c r="D97" s="354">
        <v>6170</v>
      </c>
      <c r="E97" s="354">
        <v>6170</v>
      </c>
      <c r="F97" s="354"/>
      <c r="G97" s="354"/>
      <c r="H97" s="354"/>
      <c r="I97" s="354"/>
      <c r="J97" s="354"/>
      <c r="K97" s="354"/>
      <c r="L97" s="354"/>
      <c r="M97" s="354"/>
      <c r="N97" s="354"/>
      <c r="O97" s="354"/>
      <c r="P97" s="354"/>
      <c r="Q97" s="359"/>
    </row>
    <row r="98" spans="1:17" ht="13.5" customHeight="1">
      <c r="A98" s="63" t="s">
        <v>66</v>
      </c>
      <c r="B98" s="354">
        <v>23050</v>
      </c>
      <c r="C98" s="354">
        <v>23050</v>
      </c>
      <c r="D98" s="354" t="s">
        <v>189</v>
      </c>
      <c r="E98" s="354" t="s">
        <v>189</v>
      </c>
      <c r="F98" s="354"/>
      <c r="G98" s="354"/>
      <c r="H98" s="354"/>
      <c r="I98" s="354"/>
      <c r="J98" s="354"/>
      <c r="K98" s="354"/>
      <c r="L98" s="354"/>
      <c r="M98" s="354"/>
      <c r="N98" s="354"/>
      <c r="O98" s="354"/>
      <c r="P98" s="354"/>
      <c r="Q98" s="359"/>
    </row>
    <row r="99" spans="1:17" ht="13.5" customHeight="1">
      <c r="A99" s="63" t="s">
        <v>12</v>
      </c>
      <c r="B99" s="354">
        <v>29300</v>
      </c>
      <c r="C99" s="354">
        <v>29300</v>
      </c>
      <c r="D99" s="354" t="s">
        <v>189</v>
      </c>
      <c r="E99" s="354" t="s">
        <v>189</v>
      </c>
      <c r="F99" s="354"/>
      <c r="G99" s="354"/>
      <c r="H99" s="354"/>
      <c r="I99" s="354"/>
      <c r="J99" s="354"/>
      <c r="K99" s="354"/>
      <c r="L99" s="354"/>
      <c r="M99" s="354"/>
      <c r="N99" s="354"/>
      <c r="O99" s="354"/>
      <c r="P99" s="354"/>
      <c r="Q99" s="359"/>
    </row>
    <row r="100" spans="1:17" ht="13.5" customHeight="1">
      <c r="A100" s="63" t="s">
        <v>67</v>
      </c>
      <c r="B100" s="354">
        <v>43100</v>
      </c>
      <c r="C100" s="354">
        <v>43100</v>
      </c>
      <c r="D100" s="354" t="s">
        <v>189</v>
      </c>
      <c r="E100" s="354" t="s">
        <v>189</v>
      </c>
      <c r="F100" s="354"/>
      <c r="G100" s="354"/>
      <c r="H100" s="354"/>
      <c r="I100" s="354"/>
      <c r="J100" s="354"/>
      <c r="K100" s="354"/>
      <c r="L100" s="354"/>
      <c r="M100" s="354"/>
      <c r="N100" s="354"/>
      <c r="O100" s="354"/>
      <c r="P100" s="354"/>
      <c r="Q100" s="359"/>
    </row>
    <row r="101" spans="1:17" ht="13.5" customHeight="1">
      <c r="A101" s="63" t="s">
        <v>345</v>
      </c>
      <c r="B101" s="354"/>
      <c r="C101" s="354"/>
      <c r="D101" s="354"/>
      <c r="E101" s="354" t="s">
        <v>419</v>
      </c>
      <c r="F101" s="354"/>
      <c r="G101" s="354"/>
      <c r="H101" s="354"/>
      <c r="I101" s="354"/>
      <c r="J101" s="354"/>
      <c r="K101" s="354"/>
      <c r="L101" s="354"/>
      <c r="M101" s="354"/>
      <c r="N101" s="354"/>
      <c r="O101" s="354"/>
      <c r="P101" s="354"/>
      <c r="Q101" s="359"/>
    </row>
    <row r="102" spans="1:17" ht="13.5" customHeight="1">
      <c r="A102" s="63" t="s">
        <v>13</v>
      </c>
      <c r="B102" s="354"/>
      <c r="C102" s="354" t="s">
        <v>419</v>
      </c>
      <c r="D102" s="354"/>
      <c r="E102" s="354" t="s">
        <v>419</v>
      </c>
      <c r="F102" s="354"/>
      <c r="G102" s="354"/>
      <c r="H102" s="354"/>
      <c r="I102" s="354"/>
      <c r="J102" s="354"/>
      <c r="K102" s="354"/>
      <c r="L102" s="354"/>
      <c r="M102" s="354"/>
      <c r="N102" s="354"/>
      <c r="O102" s="354"/>
      <c r="P102" s="354"/>
      <c r="Q102" s="359"/>
    </row>
    <row r="103" spans="1:17" ht="13.5" customHeight="1">
      <c r="A103" s="63" t="s">
        <v>379</v>
      </c>
      <c r="B103" s="354"/>
      <c r="C103" s="354" t="s">
        <v>419</v>
      </c>
      <c r="D103" s="354"/>
      <c r="E103" s="354" t="s">
        <v>419</v>
      </c>
      <c r="F103" s="354"/>
      <c r="G103" s="354"/>
      <c r="H103" s="354"/>
      <c r="I103" s="354"/>
      <c r="J103" s="354"/>
      <c r="K103" s="354"/>
      <c r="L103" s="354"/>
      <c r="M103" s="354"/>
      <c r="N103" s="354"/>
      <c r="O103" s="354"/>
      <c r="P103" s="354"/>
      <c r="Q103" s="359"/>
    </row>
    <row r="104" spans="1:17" ht="13.5" customHeight="1">
      <c r="A104" s="63" t="s">
        <v>76</v>
      </c>
      <c r="B104" s="354">
        <v>6365.9375</v>
      </c>
      <c r="C104" s="354">
        <v>6365.9375</v>
      </c>
      <c r="D104" s="354">
        <v>2677.2411000000002</v>
      </c>
      <c r="E104" s="354">
        <v>2677.2411000000002</v>
      </c>
      <c r="F104" s="354"/>
      <c r="G104" s="354"/>
      <c r="H104" s="354"/>
      <c r="I104" s="354"/>
      <c r="J104" s="354"/>
      <c r="K104" s="354"/>
      <c r="L104" s="354"/>
      <c r="M104" s="354"/>
      <c r="N104" s="354"/>
      <c r="O104" s="354"/>
      <c r="P104" s="354"/>
      <c r="Q104" s="359"/>
    </row>
    <row r="105" spans="1:17" ht="13.5" customHeight="1">
      <c r="A105" s="63" t="s">
        <v>77</v>
      </c>
      <c r="B105" s="354">
        <v>10773.125</v>
      </c>
      <c r="C105" s="354">
        <v>10773.125</v>
      </c>
      <c r="D105" s="354">
        <v>4530.4305999999997</v>
      </c>
      <c r="E105" s="354">
        <v>4530.4305999999997</v>
      </c>
      <c r="F105" s="354"/>
      <c r="G105" s="354"/>
      <c r="H105" s="354"/>
      <c r="I105" s="354"/>
      <c r="J105" s="354"/>
      <c r="K105" s="354"/>
      <c r="L105" s="354"/>
      <c r="M105" s="354"/>
      <c r="N105" s="354"/>
      <c r="O105" s="354"/>
      <c r="P105" s="354"/>
      <c r="Q105" s="359"/>
    </row>
    <row r="106" spans="1:17" ht="13.5" customHeight="1">
      <c r="A106" s="63" t="s">
        <v>346</v>
      </c>
      <c r="B106" s="354"/>
      <c r="C106" s="354" t="s">
        <v>419</v>
      </c>
      <c r="D106" s="354"/>
      <c r="E106" s="354" t="s">
        <v>419</v>
      </c>
      <c r="F106" s="354"/>
      <c r="G106" s="354"/>
      <c r="H106" s="354"/>
      <c r="I106" s="354"/>
      <c r="J106" s="354"/>
      <c r="K106" s="354"/>
      <c r="L106" s="354"/>
      <c r="M106" s="354"/>
      <c r="N106" s="354"/>
      <c r="O106" s="354"/>
      <c r="P106" s="354"/>
      <c r="Q106" s="359"/>
    </row>
    <row r="107" spans="1:17" ht="13.5" customHeight="1">
      <c r="A107" s="63" t="s">
        <v>347</v>
      </c>
      <c r="B107" s="354"/>
      <c r="C107" s="354" t="s">
        <v>419</v>
      </c>
      <c r="D107" s="354"/>
      <c r="E107" s="354" t="s">
        <v>419</v>
      </c>
      <c r="F107" s="354"/>
      <c r="G107" s="354"/>
      <c r="H107" s="354"/>
      <c r="I107" s="354"/>
      <c r="J107" s="354"/>
      <c r="K107" s="354"/>
      <c r="L107" s="354"/>
      <c r="M107" s="354"/>
      <c r="N107" s="354"/>
      <c r="O107" s="354"/>
      <c r="P107" s="354"/>
      <c r="Q107" s="359"/>
    </row>
    <row r="108" spans="1:17" ht="13.5" customHeight="1" thickBot="1">
      <c r="A108" s="63" t="s">
        <v>9</v>
      </c>
      <c r="B108" s="354">
        <v>11990</v>
      </c>
      <c r="C108" s="354">
        <v>11990</v>
      </c>
      <c r="D108" s="354">
        <v>2725</v>
      </c>
      <c r="E108" s="381">
        <v>2725</v>
      </c>
      <c r="F108" s="354"/>
      <c r="G108" s="354"/>
      <c r="H108" s="354"/>
      <c r="I108" s="354"/>
      <c r="J108" s="354"/>
      <c r="K108" s="354"/>
      <c r="L108" s="354"/>
      <c r="M108" s="354"/>
      <c r="N108" s="354"/>
      <c r="O108" s="354"/>
      <c r="P108" s="354"/>
      <c r="Q108" s="359"/>
    </row>
    <row r="109" spans="1:17" ht="13.5" customHeight="1">
      <c r="A109" s="23"/>
      <c r="B109" s="184"/>
      <c r="C109" s="184"/>
      <c r="D109" s="184"/>
      <c r="E109" s="184"/>
      <c r="F109" s="184"/>
      <c r="G109" s="184"/>
      <c r="H109" s="184"/>
      <c r="I109" s="184"/>
      <c r="J109" s="184"/>
      <c r="K109" s="184"/>
      <c r="L109" s="184"/>
      <c r="M109" s="184"/>
      <c r="N109" s="184"/>
      <c r="O109" s="184"/>
      <c r="P109" s="185"/>
      <c r="Q109" s="359"/>
    </row>
    <row r="110" spans="1:17" ht="13.5" customHeight="1">
      <c r="A110" s="25" t="s">
        <v>79</v>
      </c>
      <c r="B110" s="26"/>
      <c r="C110" s="26"/>
      <c r="D110" s="26"/>
      <c r="E110" s="26"/>
      <c r="F110" s="26"/>
      <c r="G110" s="26"/>
      <c r="H110" s="26"/>
      <c r="I110" s="26"/>
      <c r="J110" s="26"/>
      <c r="K110" s="26"/>
      <c r="L110" s="26"/>
      <c r="M110" s="26"/>
      <c r="N110" s="26"/>
      <c r="O110" s="26"/>
      <c r="P110" s="27"/>
      <c r="Q110" s="359"/>
    </row>
    <row r="111" spans="1:17" ht="33.75">
      <c r="A111" s="74" t="s">
        <v>186</v>
      </c>
      <c r="B111" s="348" t="s">
        <v>488</v>
      </c>
      <c r="C111" s="348" t="s">
        <v>488</v>
      </c>
      <c r="D111" s="348" t="s">
        <v>488</v>
      </c>
      <c r="E111" s="348" t="s">
        <v>488</v>
      </c>
      <c r="F111" s="348"/>
      <c r="G111" s="348"/>
      <c r="H111" s="348"/>
      <c r="I111" s="348"/>
      <c r="J111" s="348"/>
      <c r="K111" s="348"/>
      <c r="L111" s="348"/>
      <c r="M111" s="348"/>
      <c r="N111" s="348"/>
      <c r="O111" s="348"/>
      <c r="P111" s="348"/>
      <c r="Q111" s="359"/>
    </row>
    <row r="112" spans="1:17" ht="48">
      <c r="A112" s="74" t="s">
        <v>185</v>
      </c>
      <c r="B112" s="230" t="s">
        <v>392</v>
      </c>
      <c r="C112" s="230" t="s">
        <v>392</v>
      </c>
      <c r="D112" s="230" t="s">
        <v>392</v>
      </c>
      <c r="E112" s="230" t="s">
        <v>392</v>
      </c>
      <c r="F112" s="230" t="s">
        <v>392</v>
      </c>
      <c r="G112" s="230" t="s">
        <v>392</v>
      </c>
      <c r="H112" s="230" t="s">
        <v>392</v>
      </c>
      <c r="I112" s="230" t="s">
        <v>392</v>
      </c>
      <c r="J112" s="230" t="s">
        <v>392</v>
      </c>
      <c r="K112" s="367" t="s">
        <v>392</v>
      </c>
      <c r="L112" s="230" t="s">
        <v>392</v>
      </c>
      <c r="M112" s="230" t="s">
        <v>392</v>
      </c>
      <c r="N112" s="230" t="s">
        <v>392</v>
      </c>
      <c r="O112" s="230" t="s">
        <v>392</v>
      </c>
      <c r="P112" s="335" t="s">
        <v>392</v>
      </c>
      <c r="Q112" s="359"/>
    </row>
    <row r="113" spans="1:17" ht="22.5">
      <c r="A113" s="74" t="s">
        <v>187</v>
      </c>
      <c r="B113" s="348" t="s">
        <v>459</v>
      </c>
      <c r="C113" s="348" t="s">
        <v>459</v>
      </c>
      <c r="D113" s="348" t="s">
        <v>459</v>
      </c>
      <c r="E113" s="348" t="s">
        <v>459</v>
      </c>
      <c r="F113" s="348"/>
      <c r="G113" s="348"/>
      <c r="H113" s="348"/>
      <c r="I113" s="348"/>
      <c r="J113" s="348"/>
      <c r="K113" s="348"/>
      <c r="L113" s="348"/>
      <c r="M113" s="348"/>
      <c r="N113" s="348"/>
      <c r="O113" s="348"/>
      <c r="P113" s="348"/>
      <c r="Q113" s="359"/>
    </row>
    <row r="114" spans="1:17" ht="23.25" thickBot="1">
      <c r="A114" s="83" t="s">
        <v>188</v>
      </c>
      <c r="B114" s="348" t="s">
        <v>459</v>
      </c>
      <c r="C114" s="348" t="s">
        <v>459</v>
      </c>
      <c r="D114" s="348" t="s">
        <v>459</v>
      </c>
      <c r="E114" s="348" t="s">
        <v>459</v>
      </c>
      <c r="F114" s="348"/>
      <c r="G114" s="348"/>
      <c r="H114" s="348"/>
      <c r="I114" s="348"/>
      <c r="J114" s="348"/>
      <c r="K114" s="348"/>
      <c r="L114" s="348"/>
      <c r="M114" s="348"/>
      <c r="N114" s="348"/>
      <c r="O114" s="348"/>
      <c r="P114" s="348"/>
      <c r="Q114" s="359"/>
    </row>
    <row r="115" spans="1:17" ht="13.5" customHeight="1">
      <c r="A115" s="277"/>
      <c r="B115" s="361"/>
      <c r="C115" s="361"/>
      <c r="D115" s="361"/>
      <c r="E115" s="361"/>
      <c r="F115" s="361"/>
      <c r="G115" s="361"/>
      <c r="H115" s="361"/>
      <c r="I115" s="361"/>
      <c r="J115" s="361"/>
      <c r="K115" s="361"/>
      <c r="L115" s="361"/>
      <c r="M115" s="361"/>
      <c r="N115" s="361"/>
      <c r="O115" s="361"/>
      <c r="P115" s="361"/>
      <c r="Q115" s="359"/>
    </row>
    <row r="116" spans="1:17" ht="16.5" customHeight="1" thickBot="1">
      <c r="A116" s="96"/>
      <c r="B116" s="33"/>
      <c r="C116" s="33"/>
      <c r="D116" s="33"/>
      <c r="E116" s="322"/>
      <c r="F116" s="322"/>
      <c r="G116" s="322"/>
      <c r="H116" s="322"/>
      <c r="I116" s="322"/>
      <c r="J116" s="322"/>
      <c r="K116" s="322"/>
      <c r="L116" s="322"/>
      <c r="M116" s="322"/>
      <c r="N116" s="322"/>
      <c r="O116" s="322"/>
      <c r="P116" s="323"/>
      <c r="Q116" s="359"/>
    </row>
    <row r="117" spans="1:17" ht="27" customHeight="1" thickBot="1">
      <c r="A117" s="7" t="s">
        <v>352</v>
      </c>
      <c r="B117" s="71"/>
      <c r="C117" s="71"/>
      <c r="D117" s="71"/>
      <c r="E117" s="186"/>
      <c r="F117" s="186"/>
      <c r="G117" s="186"/>
      <c r="H117" s="186"/>
      <c r="I117" s="186"/>
      <c r="J117" s="186"/>
      <c r="K117" s="186"/>
      <c r="L117" s="8"/>
      <c r="M117" s="8"/>
      <c r="N117" s="187"/>
      <c r="O117" s="8"/>
      <c r="P117" s="9"/>
      <c r="Q117" s="359"/>
    </row>
    <row r="118" spans="1:17" ht="15.75">
      <c r="A118" s="388" t="s">
        <v>80</v>
      </c>
      <c r="B118" s="81" t="s">
        <v>258</v>
      </c>
      <c r="C118" s="81" t="s">
        <v>259</v>
      </c>
      <c r="D118" s="81" t="s">
        <v>260</v>
      </c>
      <c r="E118" s="81" t="s">
        <v>261</v>
      </c>
      <c r="F118" s="81" t="s">
        <v>262</v>
      </c>
      <c r="G118" s="81" t="s">
        <v>263</v>
      </c>
      <c r="H118" s="81" t="s">
        <v>264</v>
      </c>
      <c r="I118" s="81" t="s">
        <v>265</v>
      </c>
      <c r="J118" s="81" t="s">
        <v>266</v>
      </c>
      <c r="K118" s="81" t="s">
        <v>267</v>
      </c>
      <c r="L118" s="81" t="s">
        <v>268</v>
      </c>
      <c r="M118" s="81" t="s">
        <v>269</v>
      </c>
      <c r="N118" s="81" t="s">
        <v>270</v>
      </c>
      <c r="O118" s="81" t="s">
        <v>271</v>
      </c>
      <c r="P118" s="82" t="s">
        <v>272</v>
      </c>
      <c r="Q118" s="359"/>
    </row>
    <row r="119" spans="1:17" ht="26.25" thickBot="1">
      <c r="A119" s="388"/>
      <c r="B119" s="85" t="str">
        <f t="shared" ref="B119:P119" si="1">IF(ISBLANK(VLOOKUP(B118,RegionNames,2,FALSE)),"",VLOOKUP(B118,RegionNames,2,FALSE))</f>
        <v>Northern Nevada</v>
      </c>
      <c r="C119" s="85" t="str">
        <f t="shared" si="1"/>
        <v>Southern Nevada</v>
      </c>
      <c r="D119" s="85" t="str">
        <f t="shared" si="1"/>
        <v>N. Nevada Notice Level</v>
      </c>
      <c r="E119" s="85" t="str">
        <f t="shared" si="1"/>
        <v>S. Nevada Notice Level</v>
      </c>
      <c r="F119" s="85" t="str">
        <f t="shared" si="1"/>
        <v/>
      </c>
      <c r="G119" s="85" t="str">
        <f t="shared" si="1"/>
        <v/>
      </c>
      <c r="H119" s="85" t="str">
        <f t="shared" si="1"/>
        <v/>
      </c>
      <c r="I119" s="85" t="str">
        <f t="shared" si="1"/>
        <v/>
      </c>
      <c r="J119" s="85" t="str">
        <f t="shared" si="1"/>
        <v/>
      </c>
      <c r="K119" s="85" t="str">
        <f t="shared" si="1"/>
        <v/>
      </c>
      <c r="L119" s="85" t="str">
        <f t="shared" si="1"/>
        <v/>
      </c>
      <c r="M119" s="85" t="str">
        <f t="shared" si="1"/>
        <v/>
      </c>
      <c r="N119" s="85" t="str">
        <f t="shared" si="1"/>
        <v/>
      </c>
      <c r="O119" s="85" t="str">
        <f t="shared" si="1"/>
        <v/>
      </c>
      <c r="P119" s="324" t="str">
        <f t="shared" si="1"/>
        <v/>
      </c>
      <c r="Q119" s="359"/>
    </row>
    <row r="120" spans="1:17" ht="16.5" customHeight="1" thickBot="1">
      <c r="A120" s="16" t="s">
        <v>41</v>
      </c>
      <c r="B120" s="11"/>
      <c r="C120" s="11"/>
      <c r="D120" s="11"/>
      <c r="E120" s="182"/>
      <c r="F120" s="182"/>
      <c r="G120" s="182"/>
      <c r="H120" s="182"/>
      <c r="I120" s="182"/>
      <c r="J120" s="182"/>
      <c r="K120" s="182"/>
      <c r="L120" s="182"/>
      <c r="M120" s="182"/>
      <c r="N120" s="182"/>
      <c r="O120" s="182"/>
      <c r="P120" s="183"/>
      <c r="Q120" s="359"/>
    </row>
    <row r="121" spans="1:17" ht="13.5" customHeight="1">
      <c r="A121" s="22" t="str">
        <f t="shared" ref="A121:A127" si="2">A13</f>
        <v>D6R</v>
      </c>
      <c r="B121" s="345">
        <v>7.86</v>
      </c>
      <c r="C121" s="345">
        <v>7.86</v>
      </c>
      <c r="D121" s="345">
        <v>7.86</v>
      </c>
      <c r="E121" s="345">
        <v>7.86</v>
      </c>
      <c r="F121" s="345"/>
      <c r="G121" s="345"/>
      <c r="H121" s="345"/>
      <c r="I121" s="345"/>
      <c r="J121" s="345"/>
      <c r="K121" s="345"/>
      <c r="L121" s="345"/>
      <c r="M121" s="345"/>
      <c r="N121" s="345"/>
      <c r="O121" s="345"/>
      <c r="P121" s="345"/>
      <c r="Q121" s="359"/>
    </row>
    <row r="122" spans="1:17" ht="13.5" customHeight="1">
      <c r="A122" s="22" t="str">
        <f t="shared" si="2"/>
        <v>D6R w/ Winch</v>
      </c>
      <c r="B122" s="345"/>
      <c r="C122" s="345" t="s">
        <v>419</v>
      </c>
      <c r="D122" s="345"/>
      <c r="E122" s="345" t="s">
        <v>419</v>
      </c>
      <c r="F122" s="345"/>
      <c r="G122" s="345"/>
      <c r="H122" s="345"/>
      <c r="I122" s="345"/>
      <c r="J122" s="345"/>
      <c r="K122" s="345"/>
      <c r="L122" s="345"/>
      <c r="M122" s="345"/>
      <c r="N122" s="345"/>
      <c r="O122" s="345"/>
      <c r="P122" s="345"/>
      <c r="Q122" s="359"/>
    </row>
    <row r="123" spans="1:17" ht="13.5" customHeight="1">
      <c r="A123" s="22" t="str">
        <f t="shared" si="2"/>
        <v>D7R</v>
      </c>
      <c r="B123" s="345">
        <v>7.86</v>
      </c>
      <c r="C123" s="345">
        <v>7.86</v>
      </c>
      <c r="D123" s="345">
        <v>7.86</v>
      </c>
      <c r="E123" s="345">
        <v>7.86</v>
      </c>
      <c r="F123" s="345"/>
      <c r="G123" s="345"/>
      <c r="H123" s="345"/>
      <c r="I123" s="345"/>
      <c r="J123" s="345"/>
      <c r="K123" s="345"/>
      <c r="L123" s="345"/>
      <c r="M123" s="345"/>
      <c r="N123" s="345"/>
      <c r="O123" s="345"/>
      <c r="P123" s="345"/>
      <c r="Q123" s="359"/>
    </row>
    <row r="124" spans="1:17" ht="13.5" customHeight="1">
      <c r="A124" s="22" t="str">
        <f t="shared" si="2"/>
        <v>D8R</v>
      </c>
      <c r="B124" s="345">
        <v>8.2899999999999991</v>
      </c>
      <c r="C124" s="345">
        <v>8.2899999999999991</v>
      </c>
      <c r="D124" s="345">
        <v>8.2899999999999991</v>
      </c>
      <c r="E124" s="345">
        <v>8.2899999999999991</v>
      </c>
      <c r="F124" s="345"/>
      <c r="G124" s="345"/>
      <c r="H124" s="345"/>
      <c r="I124" s="345"/>
      <c r="J124" s="345"/>
      <c r="K124" s="345"/>
      <c r="L124" s="345"/>
      <c r="M124" s="345"/>
      <c r="N124" s="345"/>
      <c r="O124" s="345"/>
      <c r="P124" s="345"/>
      <c r="Q124" s="359"/>
    </row>
    <row r="125" spans="1:17" ht="13.5" customHeight="1">
      <c r="A125" s="22" t="str">
        <f t="shared" si="2"/>
        <v>D9R</v>
      </c>
      <c r="B125" s="345">
        <v>9.4600000000000009</v>
      </c>
      <c r="C125" s="345">
        <v>9.4600000000000009</v>
      </c>
      <c r="D125" s="345">
        <v>9.4600000000000009</v>
      </c>
      <c r="E125" s="345">
        <v>9.4600000000000009</v>
      </c>
      <c r="F125" s="345"/>
      <c r="G125" s="345"/>
      <c r="H125" s="345"/>
      <c r="I125" s="345"/>
      <c r="J125" s="345"/>
      <c r="K125" s="345"/>
      <c r="L125" s="345"/>
      <c r="M125" s="345"/>
      <c r="N125" s="345"/>
      <c r="O125" s="345"/>
      <c r="P125" s="345"/>
      <c r="Q125" s="359"/>
    </row>
    <row r="126" spans="1:17" ht="13.5" customHeight="1">
      <c r="A126" s="22" t="str">
        <f t="shared" si="2"/>
        <v>D10R</v>
      </c>
      <c r="B126" s="345">
        <v>11.12</v>
      </c>
      <c r="C126" s="345">
        <v>11.12</v>
      </c>
      <c r="D126" s="345">
        <v>11.12</v>
      </c>
      <c r="E126" s="345">
        <v>11.12</v>
      </c>
      <c r="F126" s="345"/>
      <c r="G126" s="345"/>
      <c r="H126" s="345"/>
      <c r="I126" s="345"/>
      <c r="J126" s="345"/>
      <c r="K126" s="345"/>
      <c r="L126" s="345"/>
      <c r="M126" s="345"/>
      <c r="N126" s="345"/>
      <c r="O126" s="345"/>
      <c r="P126" s="345"/>
      <c r="Q126" s="359"/>
    </row>
    <row r="127" spans="1:17" ht="13.5" customHeight="1" thickBot="1">
      <c r="A127" s="327" t="str">
        <f t="shared" si="2"/>
        <v>D11R</v>
      </c>
      <c r="B127" s="345">
        <v>15.15</v>
      </c>
      <c r="C127" s="345">
        <v>15.15</v>
      </c>
      <c r="D127" s="345" t="s">
        <v>189</v>
      </c>
      <c r="E127" s="345" t="s">
        <v>189</v>
      </c>
      <c r="F127" s="345"/>
      <c r="G127" s="345"/>
      <c r="H127" s="345"/>
      <c r="I127" s="345"/>
      <c r="J127" s="345"/>
      <c r="K127" s="345"/>
      <c r="L127" s="345"/>
      <c r="M127" s="345"/>
      <c r="N127" s="345"/>
      <c r="O127" s="345"/>
      <c r="P127" s="345"/>
      <c r="Q127" s="359"/>
    </row>
    <row r="128" spans="1:17" ht="16.5" customHeight="1" thickBot="1">
      <c r="A128" s="16" t="s">
        <v>362</v>
      </c>
      <c r="B128" s="11"/>
      <c r="C128" s="11"/>
      <c r="D128" s="11"/>
      <c r="E128" s="182"/>
      <c r="F128" s="182"/>
      <c r="G128" s="182"/>
      <c r="H128" s="182"/>
      <c r="I128" s="182"/>
      <c r="J128" s="182"/>
      <c r="K128" s="182"/>
      <c r="L128" s="182"/>
      <c r="M128" s="182"/>
      <c r="N128" s="182"/>
      <c r="O128" s="182"/>
      <c r="P128" s="183"/>
      <c r="Q128" s="359"/>
    </row>
    <row r="129" spans="1:18" ht="13.5" customHeight="1">
      <c r="A129" s="332" t="str">
        <f>A21</f>
        <v>824G</v>
      </c>
      <c r="B129" s="345"/>
      <c r="C129" s="345"/>
      <c r="D129" s="345"/>
      <c r="E129" s="345"/>
      <c r="F129" s="345"/>
      <c r="G129" s="345"/>
      <c r="H129" s="345"/>
      <c r="I129" s="345"/>
      <c r="J129" s="345"/>
      <c r="K129" s="345"/>
      <c r="L129" s="345"/>
      <c r="M129" s="345"/>
      <c r="N129" s="345"/>
      <c r="O129" s="345"/>
      <c r="P129" s="345"/>
      <c r="Q129" s="359"/>
    </row>
    <row r="130" spans="1:18" ht="13.5" customHeight="1">
      <c r="A130" s="22" t="str">
        <f>A22</f>
        <v>834G</v>
      </c>
      <c r="B130" s="345"/>
      <c r="C130" s="345"/>
      <c r="D130" s="345"/>
      <c r="E130" s="345"/>
      <c r="F130" s="345"/>
      <c r="G130" s="345"/>
      <c r="H130" s="345"/>
      <c r="I130" s="345"/>
      <c r="J130" s="345"/>
      <c r="K130" s="345"/>
      <c r="L130" s="345"/>
      <c r="M130" s="345"/>
      <c r="N130" s="345"/>
      <c r="O130" s="345"/>
      <c r="P130" s="345"/>
      <c r="Q130" s="359"/>
    </row>
    <row r="131" spans="1:18" ht="13.5" customHeight="1">
      <c r="A131" s="333">
        <f>A23</f>
        <v>844</v>
      </c>
      <c r="B131" s="345"/>
      <c r="C131" s="345"/>
      <c r="D131" s="345"/>
      <c r="E131" s="345"/>
      <c r="F131" s="345"/>
      <c r="G131" s="345"/>
      <c r="H131" s="345"/>
      <c r="I131" s="345"/>
      <c r="J131" s="345"/>
      <c r="K131" s="345"/>
      <c r="L131" s="345"/>
      <c r="M131" s="345"/>
      <c r="N131" s="345"/>
      <c r="O131" s="345"/>
      <c r="P131" s="345"/>
      <c r="Q131" s="359"/>
    </row>
    <row r="132" spans="1:18" ht="13.5" customHeight="1" thickBot="1">
      <c r="A132" s="22" t="str">
        <f>A24</f>
        <v>854G</v>
      </c>
      <c r="B132" s="345"/>
      <c r="C132" s="345"/>
      <c r="D132" s="345"/>
      <c r="E132" s="345"/>
      <c r="F132" s="345"/>
      <c r="G132" s="345"/>
      <c r="H132" s="345"/>
      <c r="I132" s="345"/>
      <c r="J132" s="345"/>
      <c r="K132" s="345"/>
      <c r="L132" s="345"/>
      <c r="M132" s="345"/>
      <c r="N132" s="345"/>
      <c r="O132" s="345"/>
      <c r="P132" s="345"/>
      <c r="Q132" s="359"/>
    </row>
    <row r="133" spans="1:18" ht="16.5" customHeight="1" thickBot="1">
      <c r="A133" s="16" t="s">
        <v>48</v>
      </c>
      <c r="B133" s="182"/>
      <c r="C133" s="182"/>
      <c r="D133" s="182"/>
      <c r="E133" s="182"/>
      <c r="F133" s="182"/>
      <c r="G133" s="182"/>
      <c r="H133" s="182"/>
      <c r="I133" s="182"/>
      <c r="J133" s="182"/>
      <c r="K133" s="182"/>
      <c r="L133" s="182"/>
      <c r="M133" s="182"/>
      <c r="N133" s="182"/>
      <c r="O133" s="182"/>
      <c r="P133" s="183"/>
      <c r="Q133" s="359"/>
    </row>
    <row r="134" spans="1:18" ht="13.5" customHeight="1">
      <c r="A134" s="22" t="str">
        <f>A26</f>
        <v>120H</v>
      </c>
      <c r="B134" s="345">
        <v>4.78</v>
      </c>
      <c r="C134" s="345">
        <v>4.78</v>
      </c>
      <c r="D134" s="345">
        <v>4.78</v>
      </c>
      <c r="E134" s="345">
        <v>4.78</v>
      </c>
      <c r="F134" s="345"/>
      <c r="G134" s="345"/>
      <c r="H134" s="345"/>
      <c r="I134" s="345"/>
      <c r="J134" s="345"/>
      <c r="K134" s="345"/>
      <c r="L134" s="345"/>
      <c r="M134" s="345"/>
      <c r="N134" s="345"/>
      <c r="O134" s="345"/>
      <c r="P134" s="345"/>
      <c r="Q134" s="359"/>
    </row>
    <row r="135" spans="1:18" ht="13.5" customHeight="1">
      <c r="A135" s="22" t="str">
        <f>A27</f>
        <v>14G/H</v>
      </c>
      <c r="B135" s="345">
        <v>5.95</v>
      </c>
      <c r="C135" s="345">
        <v>5.95</v>
      </c>
      <c r="D135" s="345">
        <v>5.95</v>
      </c>
      <c r="E135" s="345">
        <v>5.95</v>
      </c>
      <c r="F135" s="345"/>
      <c r="G135" s="345"/>
      <c r="H135" s="345"/>
      <c r="I135" s="345"/>
      <c r="J135" s="345"/>
      <c r="K135" s="345"/>
      <c r="L135" s="345"/>
      <c r="M135" s="345"/>
      <c r="N135" s="345"/>
      <c r="O135" s="345"/>
      <c r="P135" s="345"/>
      <c r="Q135" s="359"/>
    </row>
    <row r="136" spans="1:18" ht="13.5" customHeight="1">
      <c r="A136" s="22" t="str">
        <f>A28</f>
        <v>16G/H</v>
      </c>
      <c r="B136" s="345">
        <v>6.22</v>
      </c>
      <c r="C136" s="345">
        <v>6.22</v>
      </c>
      <c r="D136" s="345">
        <v>6.22</v>
      </c>
      <c r="E136" s="345">
        <v>6.22</v>
      </c>
      <c r="F136" s="345"/>
      <c r="G136" s="345"/>
      <c r="H136" s="345"/>
      <c r="I136" s="345"/>
      <c r="J136" s="345"/>
      <c r="K136" s="345"/>
      <c r="L136" s="345"/>
      <c r="M136" s="345"/>
      <c r="N136" s="345"/>
      <c r="O136" s="345"/>
      <c r="P136" s="345"/>
      <c r="Q136" s="359"/>
    </row>
    <row r="137" spans="1:18" ht="13.5" customHeight="1" thickBot="1">
      <c r="A137" s="22" t="str">
        <f>A29</f>
        <v>24M</v>
      </c>
      <c r="B137" s="345"/>
      <c r="C137" s="345"/>
      <c r="D137" s="345"/>
      <c r="E137" s="345"/>
      <c r="F137" s="345"/>
      <c r="G137" s="345"/>
      <c r="H137" s="345"/>
      <c r="I137" s="345"/>
      <c r="J137" s="345"/>
      <c r="K137" s="345"/>
      <c r="L137" s="345"/>
      <c r="M137" s="345"/>
      <c r="N137" s="345"/>
      <c r="O137" s="345"/>
      <c r="P137" s="345"/>
      <c r="Q137" s="359"/>
    </row>
    <row r="138" spans="1:18" ht="16.5" customHeight="1" thickBot="1">
      <c r="A138" s="16" t="s">
        <v>51</v>
      </c>
      <c r="B138" s="182"/>
      <c r="C138" s="182"/>
      <c r="D138" s="182"/>
      <c r="E138" s="182"/>
      <c r="F138" s="182"/>
      <c r="G138" s="182"/>
      <c r="H138" s="182"/>
      <c r="I138" s="182"/>
      <c r="J138" s="182"/>
      <c r="K138" s="182"/>
      <c r="L138" s="182"/>
      <c r="M138" s="182"/>
      <c r="N138" s="182"/>
      <c r="O138" s="182"/>
      <c r="P138" s="183"/>
      <c r="Q138" s="359"/>
    </row>
    <row r="139" spans="1:18" ht="13.5" customHeight="1">
      <c r="A139" s="22" t="str">
        <f t="shared" ref="A139:A145" si="3">A31</f>
        <v>312C</v>
      </c>
      <c r="B139" s="345">
        <v>4.49</v>
      </c>
      <c r="C139" s="345">
        <v>4.49</v>
      </c>
      <c r="D139" s="345">
        <v>4.49</v>
      </c>
      <c r="E139" s="345">
        <v>4.49</v>
      </c>
      <c r="F139" s="345"/>
      <c r="G139" s="345"/>
      <c r="H139" s="345"/>
      <c r="I139" s="345"/>
      <c r="J139" s="345"/>
      <c r="K139" s="345"/>
      <c r="L139" s="345"/>
      <c r="M139" s="345"/>
      <c r="N139" s="345"/>
      <c r="O139" s="345"/>
      <c r="P139" s="345"/>
      <c r="Q139" s="359"/>
    </row>
    <row r="140" spans="1:18" ht="13.5" customHeight="1">
      <c r="A140" s="22" t="str">
        <f t="shared" si="3"/>
        <v>320C</v>
      </c>
      <c r="B140" s="345">
        <v>4.79</v>
      </c>
      <c r="C140" s="345">
        <v>4.79</v>
      </c>
      <c r="D140" s="345">
        <v>4.79</v>
      </c>
      <c r="E140" s="345">
        <v>4.79</v>
      </c>
      <c r="F140" s="345"/>
      <c r="G140" s="345"/>
      <c r="H140" s="345"/>
      <c r="I140" s="345"/>
      <c r="J140" s="345"/>
      <c r="K140" s="345"/>
      <c r="L140" s="345"/>
      <c r="M140" s="345"/>
      <c r="N140" s="345"/>
      <c r="O140" s="345"/>
      <c r="P140" s="345"/>
      <c r="Q140" s="359"/>
    </row>
    <row r="141" spans="1:18" ht="13.5" customHeight="1">
      <c r="A141" s="22" t="str">
        <f t="shared" si="3"/>
        <v>325C</v>
      </c>
      <c r="B141" s="345">
        <v>4.82</v>
      </c>
      <c r="C141" s="345">
        <v>4.82</v>
      </c>
      <c r="D141" s="345">
        <v>4.82</v>
      </c>
      <c r="E141" s="345">
        <v>4.82</v>
      </c>
      <c r="F141" s="345"/>
      <c r="G141" s="345"/>
      <c r="H141" s="345"/>
      <c r="I141" s="345"/>
      <c r="J141" s="345"/>
      <c r="K141" s="345"/>
      <c r="L141" s="345"/>
      <c r="M141" s="345"/>
      <c r="N141" s="345"/>
      <c r="O141" s="345"/>
      <c r="P141" s="345"/>
      <c r="Q141" s="359"/>
    </row>
    <row r="142" spans="1:18" ht="13.5" customHeight="1">
      <c r="A142" s="22" t="str">
        <f t="shared" si="3"/>
        <v>330C</v>
      </c>
      <c r="B142" s="345">
        <v>5.94</v>
      </c>
      <c r="C142" s="345">
        <v>5.94</v>
      </c>
      <c r="D142" s="345">
        <v>5.94</v>
      </c>
      <c r="E142" s="345">
        <v>5.94</v>
      </c>
      <c r="F142" s="345"/>
      <c r="G142" s="345"/>
      <c r="H142" s="345"/>
      <c r="I142" s="345"/>
      <c r="J142" s="345"/>
      <c r="K142" s="345"/>
      <c r="L142" s="345"/>
      <c r="M142" s="345"/>
      <c r="N142" s="345"/>
      <c r="O142" s="345"/>
      <c r="P142" s="345"/>
      <c r="Q142" s="359"/>
    </row>
    <row r="143" spans="1:18" ht="13.5" customHeight="1">
      <c r="A143" s="22" t="str">
        <f t="shared" si="3"/>
        <v>345B</v>
      </c>
      <c r="B143" s="345">
        <v>7.89</v>
      </c>
      <c r="C143" s="345">
        <v>7.89</v>
      </c>
      <c r="D143" s="345">
        <v>7.89</v>
      </c>
      <c r="E143" s="345">
        <v>7.89</v>
      </c>
      <c r="F143" s="345"/>
      <c r="G143" s="345"/>
      <c r="H143" s="345"/>
      <c r="I143" s="345"/>
      <c r="J143" s="345"/>
      <c r="K143" s="345"/>
      <c r="L143" s="345"/>
      <c r="M143" s="345"/>
      <c r="N143" s="345"/>
      <c r="O143" s="345"/>
      <c r="P143" s="345"/>
      <c r="Q143" s="359"/>
    </row>
    <row r="144" spans="1:18" ht="13.5" customHeight="1">
      <c r="A144" s="22" t="str">
        <f t="shared" si="3"/>
        <v>365BL</v>
      </c>
      <c r="B144" s="345"/>
      <c r="C144" s="345" t="s">
        <v>419</v>
      </c>
      <c r="D144" s="345"/>
      <c r="E144" s="345" t="s">
        <v>419</v>
      </c>
      <c r="F144" s="345"/>
      <c r="G144" s="345"/>
      <c r="H144" s="345"/>
      <c r="I144" s="345"/>
      <c r="J144" s="345"/>
      <c r="K144" s="345"/>
      <c r="L144" s="345"/>
      <c r="M144" s="345"/>
      <c r="N144" s="345"/>
      <c r="O144" s="345"/>
      <c r="P144" s="345"/>
      <c r="Q144" s="359"/>
      <c r="R144" s="1"/>
    </row>
    <row r="145" spans="1:17" ht="13.5" customHeight="1" thickBot="1">
      <c r="A145" s="22" t="str">
        <f t="shared" si="3"/>
        <v>385BL</v>
      </c>
      <c r="B145" s="345">
        <v>6.61</v>
      </c>
      <c r="C145" s="345">
        <v>6.61</v>
      </c>
      <c r="D145" s="345">
        <v>6.61</v>
      </c>
      <c r="E145" s="345">
        <v>6.61</v>
      </c>
      <c r="F145" s="345"/>
      <c r="G145" s="345"/>
      <c r="H145" s="345"/>
      <c r="I145" s="345"/>
      <c r="J145" s="345"/>
      <c r="K145" s="345"/>
      <c r="L145" s="345"/>
      <c r="M145" s="345"/>
      <c r="N145" s="345"/>
      <c r="O145" s="345"/>
      <c r="P145" s="345"/>
      <c r="Q145" s="359"/>
    </row>
    <row r="146" spans="1:17" ht="16.5" customHeight="1" thickBot="1">
      <c r="A146" s="16" t="s">
        <v>56</v>
      </c>
      <c r="B146" s="182"/>
      <c r="C146" s="182"/>
      <c r="D146" s="182"/>
      <c r="E146" s="182"/>
      <c r="F146" s="182"/>
      <c r="G146" s="182"/>
      <c r="H146" s="182"/>
      <c r="I146" s="182"/>
      <c r="J146" s="182"/>
      <c r="K146" s="182"/>
      <c r="L146" s="182"/>
      <c r="M146" s="182"/>
      <c r="N146" s="182"/>
      <c r="O146" s="182"/>
      <c r="P146" s="183"/>
      <c r="Q146" s="359"/>
    </row>
    <row r="147" spans="1:17" ht="13.5" customHeight="1">
      <c r="A147" s="22" t="str">
        <f>A39</f>
        <v>631G</v>
      </c>
      <c r="B147" s="345">
        <v>7.97</v>
      </c>
      <c r="C147" s="345">
        <v>7.97</v>
      </c>
      <c r="D147" s="345">
        <v>7.97</v>
      </c>
      <c r="E147" s="345">
        <v>7.97</v>
      </c>
      <c r="F147" s="345"/>
      <c r="G147" s="345"/>
      <c r="H147" s="345"/>
      <c r="I147" s="345"/>
      <c r="J147" s="345"/>
      <c r="K147" s="345"/>
      <c r="L147" s="345"/>
      <c r="M147" s="345"/>
      <c r="N147" s="345"/>
      <c r="O147" s="345"/>
      <c r="P147" s="345"/>
      <c r="Q147" s="359"/>
    </row>
    <row r="148" spans="1:17" ht="13.5" customHeight="1" thickBot="1">
      <c r="A148" s="22" t="str">
        <f>A40</f>
        <v>637G PP</v>
      </c>
      <c r="B148" s="345">
        <v>13.26</v>
      </c>
      <c r="C148" s="345">
        <v>13.26</v>
      </c>
      <c r="D148" s="345" t="s">
        <v>189</v>
      </c>
      <c r="E148" s="345" t="s">
        <v>189</v>
      </c>
      <c r="F148" s="345"/>
      <c r="G148" s="345"/>
      <c r="H148" s="345"/>
      <c r="I148" s="345"/>
      <c r="J148" s="345"/>
      <c r="K148" s="345"/>
      <c r="L148" s="345"/>
      <c r="M148" s="345"/>
      <c r="N148" s="345"/>
      <c r="O148" s="345"/>
      <c r="P148" s="345"/>
      <c r="Q148" s="359"/>
    </row>
    <row r="149" spans="1:17" ht="16.5" customHeight="1" thickBot="1">
      <c r="A149" s="16" t="s">
        <v>59</v>
      </c>
      <c r="B149" s="182"/>
      <c r="C149" s="182"/>
      <c r="D149" s="182"/>
      <c r="E149" s="182"/>
      <c r="F149" s="182"/>
      <c r="G149" s="182"/>
      <c r="H149" s="182"/>
      <c r="I149" s="182"/>
      <c r="J149" s="182"/>
      <c r="K149" s="182"/>
      <c r="L149" s="182"/>
      <c r="M149" s="182"/>
      <c r="N149" s="182"/>
      <c r="O149" s="182"/>
      <c r="P149" s="183"/>
      <c r="Q149" s="359"/>
    </row>
    <row r="150" spans="1:17" ht="13.5" customHeight="1">
      <c r="A150" s="22" t="str">
        <f t="shared" ref="A150:A166" si="4">A42</f>
        <v>924G</v>
      </c>
      <c r="B150" s="345">
        <v>3.97</v>
      </c>
      <c r="C150" s="345">
        <v>3.97</v>
      </c>
      <c r="D150" s="345">
        <v>3.97</v>
      </c>
      <c r="E150" s="345">
        <v>3.97</v>
      </c>
      <c r="F150" s="345"/>
      <c r="G150" s="345"/>
      <c r="H150" s="345"/>
      <c r="I150" s="345"/>
      <c r="J150" s="345"/>
      <c r="K150" s="345"/>
      <c r="L150" s="345"/>
      <c r="M150" s="345"/>
      <c r="N150" s="345"/>
      <c r="O150" s="345"/>
      <c r="P150" s="345"/>
      <c r="Q150" s="359"/>
    </row>
    <row r="151" spans="1:17" ht="13.5" customHeight="1">
      <c r="A151" s="22" t="str">
        <f t="shared" si="4"/>
        <v>928G</v>
      </c>
      <c r="B151" s="345">
        <v>4.26</v>
      </c>
      <c r="C151" s="345">
        <v>4.26</v>
      </c>
      <c r="D151" s="345">
        <v>4.26</v>
      </c>
      <c r="E151" s="345">
        <v>4.26</v>
      </c>
      <c r="F151" s="345"/>
      <c r="G151" s="345"/>
      <c r="H151" s="345"/>
      <c r="I151" s="345"/>
      <c r="J151" s="345"/>
      <c r="K151" s="345"/>
      <c r="L151" s="345"/>
      <c r="M151" s="345"/>
      <c r="N151" s="345"/>
      <c r="O151" s="345"/>
      <c r="P151" s="345"/>
      <c r="Q151" s="359"/>
    </row>
    <row r="152" spans="1:17" ht="13.5" customHeight="1">
      <c r="A152" s="22" t="str">
        <f t="shared" si="4"/>
        <v>950G</v>
      </c>
      <c r="B152" s="345">
        <v>5.3</v>
      </c>
      <c r="C152" s="345">
        <v>5.3</v>
      </c>
      <c r="D152" s="345">
        <v>5.3</v>
      </c>
      <c r="E152" s="345">
        <v>5.3</v>
      </c>
      <c r="F152" s="345"/>
      <c r="G152" s="345"/>
      <c r="H152" s="345"/>
      <c r="I152" s="345"/>
      <c r="J152" s="345"/>
      <c r="K152" s="345"/>
      <c r="L152" s="345"/>
      <c r="M152" s="345"/>
      <c r="N152" s="345"/>
      <c r="O152" s="345"/>
      <c r="P152" s="345"/>
      <c r="Q152" s="359"/>
    </row>
    <row r="153" spans="1:17" ht="13.5" customHeight="1">
      <c r="A153" s="22" t="str">
        <f t="shared" si="4"/>
        <v>966G</v>
      </c>
      <c r="B153" s="345">
        <v>5.53</v>
      </c>
      <c r="C153" s="345">
        <v>5.53</v>
      </c>
      <c r="D153" s="345">
        <v>5.53</v>
      </c>
      <c r="E153" s="345">
        <v>5.53</v>
      </c>
      <c r="F153" s="345"/>
      <c r="G153" s="345"/>
      <c r="H153" s="345"/>
      <c r="I153" s="345"/>
      <c r="J153" s="345"/>
      <c r="K153" s="345"/>
      <c r="L153" s="345"/>
      <c r="M153" s="345"/>
      <c r="N153" s="345"/>
      <c r="O153" s="345"/>
      <c r="P153" s="345"/>
      <c r="Q153" s="359"/>
    </row>
    <row r="154" spans="1:17" ht="13.5" customHeight="1">
      <c r="A154" s="22" t="str">
        <f t="shared" si="4"/>
        <v>972G</v>
      </c>
      <c r="B154" s="345">
        <v>6.25</v>
      </c>
      <c r="C154" s="345">
        <v>6.25</v>
      </c>
      <c r="D154" s="345">
        <v>6.25</v>
      </c>
      <c r="E154" s="345">
        <v>6.25</v>
      </c>
      <c r="F154" s="345"/>
      <c r="G154" s="345"/>
      <c r="H154" s="345"/>
      <c r="I154" s="345"/>
      <c r="J154" s="345"/>
      <c r="K154" s="345"/>
      <c r="L154" s="345"/>
      <c r="M154" s="345"/>
      <c r="N154" s="345"/>
      <c r="O154" s="345"/>
      <c r="P154" s="345"/>
      <c r="Q154" s="359"/>
    </row>
    <row r="155" spans="1:17" ht="13.5" customHeight="1">
      <c r="A155" s="22" t="str">
        <f t="shared" si="4"/>
        <v>980G</v>
      </c>
      <c r="B155" s="345">
        <v>6.25</v>
      </c>
      <c r="C155" s="345">
        <v>6.25</v>
      </c>
      <c r="D155" s="345">
        <v>6.25</v>
      </c>
      <c r="E155" s="345">
        <v>6.25</v>
      </c>
      <c r="F155" s="345"/>
      <c r="G155" s="345"/>
      <c r="H155" s="345"/>
      <c r="I155" s="345"/>
      <c r="J155" s="345"/>
      <c r="K155" s="345"/>
      <c r="L155" s="345"/>
      <c r="M155" s="345"/>
      <c r="N155" s="345"/>
      <c r="O155" s="345"/>
      <c r="P155" s="345"/>
      <c r="Q155" s="359"/>
    </row>
    <row r="156" spans="1:17" ht="13.5" customHeight="1">
      <c r="A156" s="22" t="str">
        <f t="shared" si="4"/>
        <v>988G</v>
      </c>
      <c r="B156" s="345">
        <v>11.71</v>
      </c>
      <c r="C156" s="345">
        <v>11.71</v>
      </c>
      <c r="D156" s="345">
        <v>11.71</v>
      </c>
      <c r="E156" s="345">
        <v>11.71</v>
      </c>
      <c r="F156" s="345"/>
      <c r="G156" s="345"/>
      <c r="H156" s="345"/>
      <c r="I156" s="345"/>
      <c r="J156" s="345"/>
      <c r="K156" s="345"/>
      <c r="L156" s="345"/>
      <c r="M156" s="345"/>
      <c r="N156" s="345"/>
      <c r="O156" s="345"/>
      <c r="P156" s="345"/>
      <c r="Q156" s="359"/>
    </row>
    <row r="157" spans="1:17" ht="13.5" customHeight="1">
      <c r="A157" s="339">
        <f t="shared" si="4"/>
        <v>990</v>
      </c>
      <c r="B157" s="345"/>
      <c r="C157" s="345"/>
      <c r="D157" s="345"/>
      <c r="E157" s="345" t="s">
        <v>419</v>
      </c>
      <c r="F157" s="345"/>
      <c r="G157" s="345"/>
      <c r="H157" s="345"/>
      <c r="I157" s="345"/>
      <c r="J157" s="345"/>
      <c r="K157" s="345"/>
      <c r="L157" s="345"/>
      <c r="M157" s="345"/>
      <c r="N157" s="345"/>
      <c r="O157" s="345"/>
      <c r="P157" s="345"/>
      <c r="Q157" s="359"/>
    </row>
    <row r="158" spans="1:17" ht="13.5" customHeight="1">
      <c r="A158" s="22" t="str">
        <f t="shared" si="4"/>
        <v>992G</v>
      </c>
      <c r="B158" s="345">
        <v>12.97</v>
      </c>
      <c r="C158" s="345">
        <v>12.97</v>
      </c>
      <c r="D158" s="345" t="s">
        <v>189</v>
      </c>
      <c r="E158" s="345" t="s">
        <v>189</v>
      </c>
      <c r="F158" s="345"/>
      <c r="G158" s="345"/>
      <c r="H158" s="345"/>
      <c r="I158" s="345"/>
      <c r="J158" s="345"/>
      <c r="K158" s="345"/>
      <c r="L158" s="345"/>
      <c r="M158" s="345"/>
      <c r="N158" s="345"/>
      <c r="O158" s="345"/>
      <c r="P158" s="345"/>
      <c r="Q158" s="359"/>
    </row>
    <row r="159" spans="1:17" ht="13.5" customHeight="1">
      <c r="A159" s="22" t="str">
        <f t="shared" si="4"/>
        <v>994D</v>
      </c>
      <c r="B159" s="345"/>
      <c r="C159" s="345"/>
      <c r="D159" s="345"/>
      <c r="E159" s="345" t="s">
        <v>419</v>
      </c>
      <c r="F159" s="345"/>
      <c r="G159" s="345"/>
      <c r="H159" s="345"/>
      <c r="I159" s="345"/>
      <c r="J159" s="345"/>
      <c r="K159" s="345"/>
      <c r="L159" s="345"/>
      <c r="M159" s="345"/>
      <c r="N159" s="345"/>
      <c r="O159" s="345"/>
      <c r="P159" s="345"/>
      <c r="Q159" s="359"/>
    </row>
    <row r="160" spans="1:17" ht="13.5" customHeight="1" thickBot="1">
      <c r="A160" s="22" t="str">
        <f t="shared" si="4"/>
        <v>L-2350</v>
      </c>
      <c r="B160" s="345"/>
      <c r="C160" s="345"/>
      <c r="D160" s="345"/>
      <c r="E160" s="345" t="s">
        <v>419</v>
      </c>
      <c r="F160" s="345"/>
      <c r="G160" s="345"/>
      <c r="H160" s="345"/>
      <c r="I160" s="345"/>
      <c r="J160" s="345"/>
      <c r="K160" s="345"/>
      <c r="L160" s="345"/>
      <c r="M160" s="345"/>
      <c r="N160" s="345"/>
      <c r="O160" s="345"/>
      <c r="P160" s="345"/>
      <c r="Q160" s="359"/>
    </row>
    <row r="161" spans="1:17" ht="16.5" customHeight="1" thickBot="1">
      <c r="A161" s="16" t="s">
        <v>386</v>
      </c>
      <c r="B161" s="182"/>
      <c r="C161" s="182"/>
      <c r="D161" s="182"/>
      <c r="E161" s="182"/>
      <c r="F161" s="182"/>
      <c r="G161" s="182"/>
      <c r="H161" s="182"/>
      <c r="I161" s="182"/>
      <c r="J161" s="182"/>
      <c r="K161" s="182"/>
      <c r="L161" s="182"/>
      <c r="M161" s="182"/>
      <c r="N161" s="182"/>
      <c r="O161" s="182"/>
      <c r="P161" s="183"/>
      <c r="Q161" s="359"/>
    </row>
    <row r="162" spans="1:17" ht="13.5" customHeight="1">
      <c r="A162" s="22" t="str">
        <f t="shared" si="4"/>
        <v>KOM PC2000</v>
      </c>
      <c r="B162" s="345"/>
      <c r="C162" s="345"/>
      <c r="D162" s="345"/>
      <c r="E162" s="345"/>
      <c r="F162" s="345"/>
      <c r="G162" s="345"/>
      <c r="H162" s="345"/>
      <c r="I162" s="345"/>
      <c r="J162" s="345"/>
      <c r="K162" s="345"/>
      <c r="L162" s="345"/>
      <c r="M162" s="345"/>
      <c r="N162" s="345"/>
      <c r="O162" s="345"/>
      <c r="P162" s="345"/>
      <c r="Q162" s="359"/>
    </row>
    <row r="163" spans="1:17" ht="13.5" customHeight="1">
      <c r="A163" s="22" t="str">
        <f t="shared" si="4"/>
        <v>KOM PC3000</v>
      </c>
      <c r="B163" s="345"/>
      <c r="C163" s="345"/>
      <c r="D163" s="345"/>
      <c r="E163" s="345"/>
      <c r="F163" s="345"/>
      <c r="G163" s="345"/>
      <c r="H163" s="345"/>
      <c r="I163" s="345"/>
      <c r="J163" s="345"/>
      <c r="K163" s="345"/>
      <c r="L163" s="345"/>
      <c r="M163" s="345"/>
      <c r="N163" s="345"/>
      <c r="O163" s="345"/>
      <c r="P163" s="345"/>
      <c r="Q163" s="359"/>
    </row>
    <row r="164" spans="1:17" ht="13.5" customHeight="1">
      <c r="A164" s="22" t="str">
        <f t="shared" si="4"/>
        <v>KOM PC4000</v>
      </c>
      <c r="B164" s="345"/>
      <c r="C164" s="345"/>
      <c r="D164" s="345"/>
      <c r="E164" s="345"/>
      <c r="F164" s="345"/>
      <c r="G164" s="345"/>
      <c r="H164" s="345"/>
      <c r="I164" s="345"/>
      <c r="J164" s="345"/>
      <c r="K164" s="345"/>
      <c r="L164" s="345"/>
      <c r="M164" s="345"/>
      <c r="N164" s="345"/>
      <c r="O164" s="345"/>
      <c r="P164" s="345"/>
      <c r="Q164" s="359"/>
    </row>
    <row r="165" spans="1:17" ht="13.5" customHeight="1">
      <c r="A165" s="22" t="str">
        <f t="shared" si="4"/>
        <v>KOM PC5500</v>
      </c>
      <c r="B165" s="345"/>
      <c r="C165" s="345"/>
      <c r="D165" s="345"/>
      <c r="E165" s="345"/>
      <c r="F165" s="345"/>
      <c r="G165" s="345"/>
      <c r="H165" s="345"/>
      <c r="I165" s="345"/>
      <c r="J165" s="345"/>
      <c r="K165" s="345"/>
      <c r="L165" s="345"/>
      <c r="M165" s="345"/>
      <c r="N165" s="345"/>
      <c r="O165" s="345"/>
      <c r="P165" s="345"/>
      <c r="Q165" s="359"/>
    </row>
    <row r="166" spans="1:17" ht="13.5" customHeight="1" thickBot="1">
      <c r="A166" s="22" t="str">
        <f t="shared" si="4"/>
        <v>KOM PC8000</v>
      </c>
      <c r="B166" s="345"/>
      <c r="C166" s="345"/>
      <c r="D166" s="345"/>
      <c r="E166" s="345"/>
      <c r="F166" s="345"/>
      <c r="G166" s="345"/>
      <c r="H166" s="345"/>
      <c r="I166" s="345"/>
      <c r="J166" s="345"/>
      <c r="K166" s="345"/>
      <c r="L166" s="345"/>
      <c r="M166" s="345"/>
      <c r="N166" s="345"/>
      <c r="O166" s="345"/>
      <c r="P166" s="345"/>
      <c r="Q166" s="359"/>
    </row>
    <row r="167" spans="1:17" ht="16.5" customHeight="1" thickBot="1">
      <c r="A167" s="16" t="s">
        <v>145</v>
      </c>
      <c r="B167" s="11"/>
      <c r="C167" s="11"/>
      <c r="D167" s="11"/>
      <c r="E167" s="182"/>
      <c r="F167" s="182"/>
      <c r="G167" s="182"/>
      <c r="H167" s="182"/>
      <c r="I167" s="182"/>
      <c r="J167" s="182"/>
      <c r="K167" s="182"/>
      <c r="L167" s="182"/>
      <c r="M167" s="182"/>
      <c r="N167" s="182"/>
      <c r="O167" s="182"/>
      <c r="P167" s="183"/>
      <c r="Q167" s="359"/>
    </row>
    <row r="168" spans="1:17" ht="13.5" customHeight="1">
      <c r="A168" s="5" t="str">
        <f>A60</f>
        <v>H-120 (fits 325)</v>
      </c>
      <c r="B168" s="152" t="s">
        <v>189</v>
      </c>
      <c r="C168" s="152" t="s">
        <v>189</v>
      </c>
      <c r="D168" s="152" t="s">
        <v>189</v>
      </c>
      <c r="E168" s="190" t="s">
        <v>189</v>
      </c>
      <c r="F168" s="190" t="s">
        <v>189</v>
      </c>
      <c r="G168" s="190" t="s">
        <v>189</v>
      </c>
      <c r="H168" s="190" t="s">
        <v>189</v>
      </c>
      <c r="I168" s="190" t="s">
        <v>189</v>
      </c>
      <c r="J168" s="190" t="s">
        <v>189</v>
      </c>
      <c r="K168" s="190" t="s">
        <v>189</v>
      </c>
      <c r="L168" s="190" t="s">
        <v>189</v>
      </c>
      <c r="M168" s="190" t="s">
        <v>189</v>
      </c>
      <c r="N168" s="190" t="s">
        <v>189</v>
      </c>
      <c r="O168" s="190" t="s">
        <v>189</v>
      </c>
      <c r="P168" s="191" t="s">
        <v>189</v>
      </c>
      <c r="Q168" s="359"/>
    </row>
    <row r="169" spans="1:17" ht="13.5" customHeight="1">
      <c r="A169" s="21" t="str">
        <f>A61</f>
        <v>H-160 (fits 345)</v>
      </c>
      <c r="B169" s="152" t="s">
        <v>189</v>
      </c>
      <c r="C169" s="152" t="s">
        <v>189</v>
      </c>
      <c r="D169" s="152" t="s">
        <v>189</v>
      </c>
      <c r="E169" s="190" t="s">
        <v>189</v>
      </c>
      <c r="F169" s="190" t="s">
        <v>189</v>
      </c>
      <c r="G169" s="190" t="s">
        <v>189</v>
      </c>
      <c r="H169" s="190" t="s">
        <v>189</v>
      </c>
      <c r="I169" s="190" t="s">
        <v>189</v>
      </c>
      <c r="J169" s="190" t="s">
        <v>189</v>
      </c>
      <c r="K169" s="190" t="s">
        <v>189</v>
      </c>
      <c r="L169" s="190" t="s">
        <v>189</v>
      </c>
      <c r="M169" s="190" t="s">
        <v>189</v>
      </c>
      <c r="N169" s="190" t="s">
        <v>189</v>
      </c>
      <c r="O169" s="190" t="s">
        <v>189</v>
      </c>
      <c r="P169" s="191" t="s">
        <v>189</v>
      </c>
      <c r="Q169" s="359"/>
    </row>
    <row r="170" spans="1:17" ht="13.5" customHeight="1" thickBot="1">
      <c r="A170" s="62" t="str">
        <f>A62</f>
        <v>H-180 (fits 365/385)</v>
      </c>
      <c r="B170" s="153" t="s">
        <v>189</v>
      </c>
      <c r="C170" s="153" t="s">
        <v>189</v>
      </c>
      <c r="D170" s="153" t="s">
        <v>189</v>
      </c>
      <c r="E170" s="192" t="s">
        <v>189</v>
      </c>
      <c r="F170" s="192" t="s">
        <v>189</v>
      </c>
      <c r="G170" s="192" t="s">
        <v>189</v>
      </c>
      <c r="H170" s="192" t="s">
        <v>189</v>
      </c>
      <c r="I170" s="192" t="s">
        <v>189</v>
      </c>
      <c r="J170" s="192" t="s">
        <v>189</v>
      </c>
      <c r="K170" s="192" t="s">
        <v>189</v>
      </c>
      <c r="L170" s="192" t="s">
        <v>189</v>
      </c>
      <c r="M170" s="192" t="s">
        <v>189</v>
      </c>
      <c r="N170" s="192" t="s">
        <v>189</v>
      </c>
      <c r="O170" s="192" t="s">
        <v>189</v>
      </c>
      <c r="P170" s="193" t="s">
        <v>189</v>
      </c>
      <c r="Q170" s="359"/>
    </row>
    <row r="171" spans="1:17" ht="16.5" customHeight="1" thickBot="1">
      <c r="A171" s="16" t="s">
        <v>335</v>
      </c>
      <c r="B171" s="11"/>
      <c r="C171" s="11"/>
      <c r="D171" s="11"/>
      <c r="E171" s="182"/>
      <c r="F171" s="182"/>
      <c r="G171" s="182"/>
      <c r="H171" s="182"/>
      <c r="I171" s="182"/>
      <c r="J171" s="182"/>
      <c r="K171" s="182"/>
      <c r="L171" s="182"/>
      <c r="M171" s="182"/>
      <c r="N171" s="182"/>
      <c r="O171" s="182"/>
      <c r="P171" s="183"/>
      <c r="Q171" s="359"/>
    </row>
    <row r="172" spans="1:17" ht="13.5" customHeight="1">
      <c r="A172" s="5" t="str">
        <f>A64</f>
        <v>S340 (fits 322/325/330)</v>
      </c>
      <c r="B172" s="152" t="s">
        <v>189</v>
      </c>
      <c r="C172" s="152" t="s">
        <v>189</v>
      </c>
      <c r="D172" s="152" t="s">
        <v>189</v>
      </c>
      <c r="E172" s="190" t="s">
        <v>189</v>
      </c>
      <c r="F172" s="190" t="s">
        <v>189</v>
      </c>
      <c r="G172" s="190" t="s">
        <v>189</v>
      </c>
      <c r="H172" s="190" t="s">
        <v>189</v>
      </c>
      <c r="I172" s="190" t="s">
        <v>189</v>
      </c>
      <c r="J172" s="190" t="s">
        <v>189</v>
      </c>
      <c r="K172" s="190" t="s">
        <v>189</v>
      </c>
      <c r="L172" s="190" t="s">
        <v>189</v>
      </c>
      <c r="M172" s="190" t="s">
        <v>189</v>
      </c>
      <c r="N172" s="190" t="s">
        <v>189</v>
      </c>
      <c r="O172" s="190" t="s">
        <v>189</v>
      </c>
      <c r="P172" s="191" t="s">
        <v>189</v>
      </c>
      <c r="Q172" s="359"/>
    </row>
    <row r="173" spans="1:17" ht="13.5" customHeight="1">
      <c r="A173" s="21" t="str">
        <f>A65</f>
        <v>S365 (fits 330/345)</v>
      </c>
      <c r="B173" s="152" t="s">
        <v>189</v>
      </c>
      <c r="C173" s="152" t="s">
        <v>189</v>
      </c>
      <c r="D173" s="152" t="s">
        <v>189</v>
      </c>
      <c r="E173" s="190" t="s">
        <v>189</v>
      </c>
      <c r="F173" s="190" t="s">
        <v>189</v>
      </c>
      <c r="G173" s="190" t="s">
        <v>189</v>
      </c>
      <c r="H173" s="190" t="s">
        <v>189</v>
      </c>
      <c r="I173" s="190" t="s">
        <v>189</v>
      </c>
      <c r="J173" s="190" t="s">
        <v>189</v>
      </c>
      <c r="K173" s="190" t="s">
        <v>189</v>
      </c>
      <c r="L173" s="190" t="s">
        <v>189</v>
      </c>
      <c r="M173" s="190" t="s">
        <v>189</v>
      </c>
      <c r="N173" s="190" t="s">
        <v>189</v>
      </c>
      <c r="O173" s="190" t="s">
        <v>189</v>
      </c>
      <c r="P173" s="191" t="s">
        <v>189</v>
      </c>
      <c r="Q173" s="359"/>
    </row>
    <row r="174" spans="1:17" ht="13.5" customHeight="1" thickBot="1">
      <c r="A174" s="62" t="str">
        <f>A66</f>
        <v>S390 (fits 365/385)</v>
      </c>
      <c r="B174" s="153" t="s">
        <v>189</v>
      </c>
      <c r="C174" s="153" t="s">
        <v>189</v>
      </c>
      <c r="D174" s="153" t="s">
        <v>189</v>
      </c>
      <c r="E174" s="192" t="s">
        <v>189</v>
      </c>
      <c r="F174" s="192" t="s">
        <v>189</v>
      </c>
      <c r="G174" s="192" t="s">
        <v>189</v>
      </c>
      <c r="H174" s="192" t="s">
        <v>189</v>
      </c>
      <c r="I174" s="192" t="s">
        <v>189</v>
      </c>
      <c r="J174" s="192" t="s">
        <v>189</v>
      </c>
      <c r="K174" s="192" t="s">
        <v>189</v>
      </c>
      <c r="L174" s="192" t="s">
        <v>189</v>
      </c>
      <c r="M174" s="192" t="s">
        <v>189</v>
      </c>
      <c r="N174" s="192" t="s">
        <v>189</v>
      </c>
      <c r="O174" s="192" t="s">
        <v>189</v>
      </c>
      <c r="P174" s="193" t="s">
        <v>189</v>
      </c>
      <c r="Q174" s="359"/>
    </row>
    <row r="175" spans="1:17" ht="16.5" customHeight="1" thickBot="1">
      <c r="A175" s="16" t="s">
        <v>339</v>
      </c>
      <c r="B175" s="11"/>
      <c r="C175" s="11"/>
      <c r="D175" s="11"/>
      <c r="E175" s="182"/>
      <c r="F175" s="182"/>
      <c r="G175" s="182"/>
      <c r="H175" s="182"/>
      <c r="I175" s="182"/>
      <c r="J175" s="182"/>
      <c r="K175" s="182"/>
      <c r="L175" s="182"/>
      <c r="M175" s="182"/>
      <c r="N175" s="182"/>
      <c r="O175" s="182"/>
      <c r="P175" s="183"/>
      <c r="Q175" s="359"/>
    </row>
    <row r="176" spans="1:17" ht="13.5" customHeight="1">
      <c r="A176" s="5" t="str">
        <f>A68</f>
        <v>G315 (fits 322/325)</v>
      </c>
      <c r="B176" s="152" t="s">
        <v>189</v>
      </c>
      <c r="C176" s="152" t="s">
        <v>189</v>
      </c>
      <c r="D176" s="152" t="s">
        <v>189</v>
      </c>
      <c r="E176" s="190" t="s">
        <v>189</v>
      </c>
      <c r="F176" s="190" t="s">
        <v>189</v>
      </c>
      <c r="G176" s="190" t="s">
        <v>189</v>
      </c>
      <c r="H176" s="190" t="s">
        <v>189</v>
      </c>
      <c r="I176" s="190" t="s">
        <v>189</v>
      </c>
      <c r="J176" s="190" t="s">
        <v>189</v>
      </c>
      <c r="K176" s="190" t="s">
        <v>189</v>
      </c>
      <c r="L176" s="190" t="s">
        <v>189</v>
      </c>
      <c r="M176" s="190" t="s">
        <v>189</v>
      </c>
      <c r="N176" s="190" t="s">
        <v>189</v>
      </c>
      <c r="O176" s="190" t="s">
        <v>189</v>
      </c>
      <c r="P176" s="191" t="s">
        <v>189</v>
      </c>
      <c r="Q176" s="359"/>
    </row>
    <row r="177" spans="1:17" ht="13.5" customHeight="1">
      <c r="A177" s="21" t="str">
        <f>A69</f>
        <v>G320 (fits 325/330)</v>
      </c>
      <c r="B177" s="152" t="s">
        <v>189</v>
      </c>
      <c r="C177" s="152" t="s">
        <v>189</v>
      </c>
      <c r="D177" s="152" t="s">
        <v>189</v>
      </c>
      <c r="E177" s="190" t="s">
        <v>189</v>
      </c>
      <c r="F177" s="190" t="s">
        <v>189</v>
      </c>
      <c r="G177" s="190" t="s">
        <v>189</v>
      </c>
      <c r="H177" s="190" t="s">
        <v>189</v>
      </c>
      <c r="I177" s="190" t="s">
        <v>189</v>
      </c>
      <c r="J177" s="190" t="s">
        <v>189</v>
      </c>
      <c r="K177" s="190" t="s">
        <v>189</v>
      </c>
      <c r="L177" s="190" t="s">
        <v>189</v>
      </c>
      <c r="M177" s="190" t="s">
        <v>189</v>
      </c>
      <c r="N177" s="190" t="s">
        <v>189</v>
      </c>
      <c r="O177" s="190" t="s">
        <v>189</v>
      </c>
      <c r="P177" s="191" t="s">
        <v>189</v>
      </c>
      <c r="Q177" s="359"/>
    </row>
    <row r="178" spans="1:17" ht="13.5" customHeight="1" thickBot="1">
      <c r="A178" s="62" t="str">
        <f>A70</f>
        <v>G330 (fits 345/365)</v>
      </c>
      <c r="B178" s="153" t="s">
        <v>189</v>
      </c>
      <c r="C178" s="153" t="s">
        <v>189</v>
      </c>
      <c r="D178" s="153" t="s">
        <v>189</v>
      </c>
      <c r="E178" s="192" t="s">
        <v>189</v>
      </c>
      <c r="F178" s="192" t="s">
        <v>189</v>
      </c>
      <c r="G178" s="192" t="s">
        <v>189</v>
      </c>
      <c r="H178" s="192" t="s">
        <v>189</v>
      </c>
      <c r="I178" s="192" t="s">
        <v>189</v>
      </c>
      <c r="J178" s="192" t="s">
        <v>189</v>
      </c>
      <c r="K178" s="192" t="s">
        <v>189</v>
      </c>
      <c r="L178" s="192" t="s">
        <v>189</v>
      </c>
      <c r="M178" s="192" t="s">
        <v>189</v>
      </c>
      <c r="N178" s="192" t="s">
        <v>189</v>
      </c>
      <c r="O178" s="192" t="s">
        <v>189</v>
      </c>
      <c r="P178" s="193" t="s">
        <v>189</v>
      </c>
      <c r="Q178" s="359"/>
    </row>
    <row r="179" spans="1:17" ht="16.5" customHeight="1" thickBot="1">
      <c r="A179" s="16" t="s">
        <v>68</v>
      </c>
      <c r="B179" s="11"/>
      <c r="C179" s="11"/>
      <c r="D179" s="11"/>
      <c r="E179" s="182"/>
      <c r="F179" s="182"/>
      <c r="G179" s="182"/>
      <c r="H179" s="182"/>
      <c r="I179" s="182"/>
      <c r="J179" s="182"/>
      <c r="K179" s="182"/>
      <c r="L179" s="182"/>
      <c r="M179" s="182"/>
      <c r="N179" s="182"/>
      <c r="O179" s="182"/>
      <c r="P179" s="183"/>
      <c r="Q179" s="359"/>
    </row>
    <row r="180" spans="1:17" ht="13.5" customHeight="1">
      <c r="A180" s="22" t="str">
        <f t="shared" ref="A180:A200" si="5">A72</f>
        <v>420D 4WD Backhoe</v>
      </c>
      <c r="B180" s="345">
        <v>4.42</v>
      </c>
      <c r="C180" s="345">
        <v>4.42</v>
      </c>
      <c r="D180" s="345">
        <v>4.42</v>
      </c>
      <c r="E180" s="345">
        <v>4.42</v>
      </c>
      <c r="F180" s="345"/>
      <c r="G180" s="345"/>
      <c r="H180" s="345"/>
      <c r="I180" s="345"/>
      <c r="J180" s="345"/>
      <c r="K180" s="345"/>
      <c r="L180" s="345"/>
      <c r="M180" s="345"/>
      <c r="N180" s="345"/>
      <c r="O180" s="345"/>
      <c r="P180" s="345"/>
      <c r="Q180" s="359"/>
    </row>
    <row r="181" spans="1:17" ht="13.5" customHeight="1">
      <c r="A181" s="22" t="str">
        <f t="shared" si="5"/>
        <v>428D 4WD Backhoe</v>
      </c>
      <c r="B181" s="345">
        <v>4.18</v>
      </c>
      <c r="C181" s="345">
        <v>4.18</v>
      </c>
      <c r="D181" s="345">
        <v>4.18</v>
      </c>
      <c r="E181" s="345">
        <v>4.18</v>
      </c>
      <c r="F181" s="345"/>
      <c r="G181" s="345"/>
      <c r="H181" s="345"/>
      <c r="I181" s="345"/>
      <c r="J181" s="345"/>
      <c r="K181" s="345"/>
      <c r="L181" s="345"/>
      <c r="M181" s="345"/>
      <c r="N181" s="345"/>
      <c r="O181" s="345"/>
      <c r="P181" s="345"/>
      <c r="Q181" s="359"/>
    </row>
    <row r="182" spans="1:17" ht="13.5" customHeight="1">
      <c r="A182" s="22" t="str">
        <f t="shared" si="5"/>
        <v>CS533E Vibratory Roller</v>
      </c>
      <c r="B182" s="345"/>
      <c r="C182" s="345"/>
      <c r="D182" s="345"/>
      <c r="E182" s="345"/>
      <c r="F182" s="345"/>
      <c r="G182" s="345"/>
      <c r="H182" s="345"/>
      <c r="I182" s="345"/>
      <c r="J182" s="345"/>
      <c r="K182" s="345"/>
      <c r="L182" s="345"/>
      <c r="M182" s="345"/>
      <c r="N182" s="345"/>
      <c r="O182" s="345"/>
      <c r="P182" s="345"/>
      <c r="Q182" s="359"/>
    </row>
    <row r="183" spans="1:17" ht="13.5" customHeight="1">
      <c r="A183" s="22" t="str">
        <f t="shared" si="5"/>
        <v>CS663E Vibratory Roller</v>
      </c>
      <c r="B183" s="345"/>
      <c r="C183" s="345"/>
      <c r="D183" s="345"/>
      <c r="E183" s="345"/>
      <c r="F183" s="345"/>
      <c r="G183" s="345"/>
      <c r="H183" s="345"/>
      <c r="I183" s="345"/>
      <c r="J183" s="345"/>
      <c r="K183" s="345"/>
      <c r="L183" s="345"/>
      <c r="M183" s="345"/>
      <c r="N183" s="345"/>
      <c r="O183" s="345"/>
      <c r="P183" s="345"/>
      <c r="Q183" s="359"/>
    </row>
    <row r="184" spans="1:17" ht="13.5" customHeight="1">
      <c r="A184" s="22" t="str">
        <f t="shared" si="5"/>
        <v>CP533E Sheepsfoot Compactor</v>
      </c>
      <c r="B184" s="345"/>
      <c r="C184" s="345"/>
      <c r="D184" s="345"/>
      <c r="E184" s="345"/>
      <c r="F184" s="345"/>
      <c r="G184" s="345"/>
      <c r="H184" s="345"/>
      <c r="I184" s="345"/>
      <c r="J184" s="345"/>
      <c r="K184" s="345"/>
      <c r="L184" s="345"/>
      <c r="M184" s="345"/>
      <c r="N184" s="345"/>
      <c r="O184" s="345"/>
      <c r="P184" s="345"/>
      <c r="Q184" s="359"/>
    </row>
    <row r="185" spans="1:17" ht="13.5" customHeight="1">
      <c r="A185" s="22" t="str">
        <f t="shared" si="5"/>
        <v>CP663E Sheepsfoot Compactor</v>
      </c>
      <c r="B185" s="345"/>
      <c r="C185" s="345"/>
      <c r="D185" s="345"/>
      <c r="E185" s="345"/>
      <c r="F185" s="345"/>
      <c r="G185" s="345"/>
      <c r="H185" s="345"/>
      <c r="I185" s="345"/>
      <c r="J185" s="345"/>
      <c r="K185" s="345"/>
      <c r="L185" s="345"/>
      <c r="M185" s="345"/>
      <c r="N185" s="345"/>
      <c r="O185" s="345"/>
      <c r="P185" s="345"/>
      <c r="Q185" s="359"/>
    </row>
    <row r="186" spans="1:17" ht="13.5" customHeight="1">
      <c r="A186" s="22" t="str">
        <f t="shared" si="5"/>
        <v>Light Truck - 1.5 Ton</v>
      </c>
      <c r="B186" s="345"/>
      <c r="C186" s="345"/>
      <c r="D186" s="345"/>
      <c r="E186" s="345"/>
      <c r="F186" s="345"/>
      <c r="G186" s="345"/>
      <c r="H186" s="345"/>
      <c r="I186" s="345"/>
      <c r="J186" s="345"/>
      <c r="K186" s="345"/>
      <c r="L186" s="345"/>
      <c r="M186" s="345"/>
      <c r="N186" s="345"/>
      <c r="O186" s="345"/>
      <c r="P186" s="345"/>
      <c r="Q186" s="359"/>
    </row>
    <row r="187" spans="1:17" ht="13.5" customHeight="1">
      <c r="A187" s="22" t="str">
        <f t="shared" si="5"/>
        <v>Supervisor's Truck</v>
      </c>
      <c r="B187" s="345"/>
      <c r="C187" s="345"/>
      <c r="D187" s="345"/>
      <c r="E187" s="345"/>
      <c r="F187" s="345"/>
      <c r="G187" s="345"/>
      <c r="H187" s="345"/>
      <c r="I187" s="345"/>
      <c r="J187" s="345"/>
      <c r="K187" s="345"/>
      <c r="L187" s="345"/>
      <c r="M187" s="345"/>
      <c r="N187" s="345"/>
      <c r="O187" s="345"/>
      <c r="P187" s="345"/>
      <c r="Q187" s="359"/>
    </row>
    <row r="188" spans="1:17" ht="13.5" customHeight="1">
      <c r="A188" s="22" t="str">
        <f t="shared" si="5"/>
        <v>Flatbed Truck</v>
      </c>
      <c r="B188" s="345"/>
      <c r="C188" s="345"/>
      <c r="D188" s="345"/>
      <c r="E188" s="345"/>
      <c r="F188" s="345"/>
      <c r="G188" s="345"/>
      <c r="H188" s="345"/>
      <c r="I188" s="345"/>
      <c r="J188" s="345"/>
      <c r="K188" s="345"/>
      <c r="L188" s="345"/>
      <c r="M188" s="345"/>
      <c r="N188" s="345"/>
      <c r="O188" s="345"/>
      <c r="P188" s="345"/>
      <c r="Q188" s="359"/>
    </row>
    <row r="189" spans="1:17" ht="13.5" customHeight="1">
      <c r="A189" s="22" t="str">
        <f t="shared" si="5"/>
        <v>Air Compressor + tools</v>
      </c>
      <c r="B189" s="345"/>
      <c r="C189" s="345"/>
      <c r="D189" s="345"/>
      <c r="E189" s="345"/>
      <c r="F189" s="345"/>
      <c r="G189" s="345"/>
      <c r="H189" s="345"/>
      <c r="I189" s="345"/>
      <c r="J189" s="345"/>
      <c r="K189" s="345"/>
      <c r="L189" s="345"/>
      <c r="M189" s="345"/>
      <c r="N189" s="345"/>
      <c r="O189" s="345"/>
      <c r="P189" s="345"/>
      <c r="Q189" s="359"/>
    </row>
    <row r="190" spans="1:17" ht="13.5" customHeight="1">
      <c r="A190" s="22" t="str">
        <f t="shared" si="5"/>
        <v>Welding Equipment</v>
      </c>
      <c r="B190" s="345"/>
      <c r="C190" s="345"/>
      <c r="D190" s="345"/>
      <c r="E190" s="345"/>
      <c r="F190" s="345"/>
      <c r="G190" s="345"/>
      <c r="H190" s="345"/>
      <c r="I190" s="345"/>
      <c r="J190" s="345"/>
      <c r="K190" s="345"/>
      <c r="L190" s="345"/>
      <c r="M190" s="345"/>
      <c r="N190" s="345"/>
      <c r="O190" s="345"/>
      <c r="P190" s="345"/>
      <c r="Q190" s="359"/>
    </row>
    <row r="191" spans="1:17" ht="13.5" customHeight="1">
      <c r="A191" s="22" t="str">
        <f t="shared" si="5"/>
        <v>Heavy Duty Drill Rig</v>
      </c>
      <c r="B191" s="345"/>
      <c r="C191" s="345"/>
      <c r="D191" s="345"/>
      <c r="E191" s="345"/>
      <c r="F191" s="345"/>
      <c r="G191" s="345"/>
      <c r="H191" s="345"/>
      <c r="I191" s="345"/>
      <c r="J191" s="345"/>
      <c r="K191" s="345"/>
      <c r="L191" s="345"/>
      <c r="M191" s="345"/>
      <c r="N191" s="345"/>
      <c r="O191" s="345"/>
      <c r="P191" s="345"/>
      <c r="Q191" s="359"/>
    </row>
    <row r="192" spans="1:17" ht="13.5" customHeight="1">
      <c r="A192" s="22" t="str">
        <f t="shared" si="5"/>
        <v>Pump (plugging) Drill Rig</v>
      </c>
      <c r="B192" s="345"/>
      <c r="C192" s="345"/>
      <c r="D192" s="345"/>
      <c r="E192" s="345"/>
      <c r="F192" s="345"/>
      <c r="G192" s="345"/>
      <c r="H192" s="345"/>
      <c r="I192" s="345"/>
      <c r="J192" s="345"/>
      <c r="K192" s="345"/>
      <c r="L192" s="345"/>
      <c r="M192" s="345"/>
      <c r="N192" s="345"/>
      <c r="O192" s="345"/>
      <c r="P192" s="345"/>
      <c r="Q192" s="359"/>
    </row>
    <row r="193" spans="1:17" ht="13.5" customHeight="1">
      <c r="A193" s="22" t="str">
        <f t="shared" si="5"/>
        <v>Concrete Pump</v>
      </c>
      <c r="B193" s="345"/>
      <c r="C193" s="345"/>
      <c r="D193" s="345"/>
      <c r="E193" s="345"/>
      <c r="F193" s="345"/>
      <c r="G193" s="345"/>
      <c r="H193" s="345"/>
      <c r="I193" s="345"/>
      <c r="J193" s="345"/>
      <c r="K193" s="345"/>
      <c r="L193" s="345"/>
      <c r="M193" s="345"/>
      <c r="N193" s="345"/>
      <c r="O193" s="345"/>
      <c r="P193" s="345"/>
      <c r="Q193" s="359"/>
    </row>
    <row r="194" spans="1:17" ht="13.5" customHeight="1">
      <c r="A194" s="22" t="str">
        <f t="shared" si="5"/>
        <v>Gas Engine Vibrator</v>
      </c>
      <c r="B194" s="345"/>
      <c r="C194" s="345"/>
      <c r="D194" s="345"/>
      <c r="E194" s="345"/>
      <c r="F194" s="345"/>
      <c r="G194" s="345"/>
      <c r="H194" s="345"/>
      <c r="I194" s="345"/>
      <c r="J194" s="345"/>
      <c r="K194" s="345"/>
      <c r="L194" s="345"/>
      <c r="M194" s="345"/>
      <c r="N194" s="345"/>
      <c r="O194" s="345"/>
      <c r="P194" s="345"/>
      <c r="Q194" s="359"/>
    </row>
    <row r="195" spans="1:17" ht="13.5" customHeight="1">
      <c r="A195" s="22" t="str">
        <f t="shared" si="5"/>
        <v>Generator 5KW</v>
      </c>
      <c r="B195" s="345"/>
      <c r="C195" s="345"/>
      <c r="D195" s="345"/>
      <c r="E195" s="345"/>
      <c r="F195" s="345"/>
      <c r="G195" s="345"/>
      <c r="H195" s="345"/>
      <c r="I195" s="345"/>
      <c r="J195" s="345"/>
      <c r="K195" s="345"/>
      <c r="L195" s="345"/>
      <c r="M195" s="345"/>
      <c r="N195" s="345"/>
      <c r="O195" s="345"/>
      <c r="P195" s="345"/>
      <c r="Q195" s="359"/>
    </row>
    <row r="196" spans="1:17" ht="13.5" customHeight="1">
      <c r="A196" s="22" t="str">
        <f t="shared" si="5"/>
        <v>HDEP Welder (pipe or liner)</v>
      </c>
      <c r="B196" s="345"/>
      <c r="C196" s="345"/>
      <c r="D196" s="345"/>
      <c r="E196" s="345"/>
      <c r="F196" s="345"/>
      <c r="G196" s="345"/>
      <c r="H196" s="345"/>
      <c r="I196" s="345"/>
      <c r="J196" s="345"/>
      <c r="K196" s="345"/>
      <c r="L196" s="345"/>
      <c r="M196" s="345"/>
      <c r="N196" s="345"/>
      <c r="O196" s="345"/>
      <c r="P196" s="345"/>
      <c r="Q196" s="359"/>
    </row>
    <row r="197" spans="1:17" ht="13.5" customHeight="1">
      <c r="A197" s="22" t="str">
        <f t="shared" si="5"/>
        <v>5 Ton Crane</v>
      </c>
      <c r="B197" s="345"/>
      <c r="C197" s="345"/>
      <c r="D197" s="345"/>
      <c r="E197" s="345"/>
      <c r="F197" s="345"/>
      <c r="G197" s="345"/>
      <c r="H197" s="345"/>
      <c r="I197" s="345"/>
      <c r="J197" s="345"/>
      <c r="K197" s="345"/>
      <c r="L197" s="345"/>
      <c r="M197" s="345"/>
      <c r="N197" s="345"/>
      <c r="O197" s="345"/>
      <c r="P197" s="345"/>
      <c r="Q197" s="359"/>
    </row>
    <row r="198" spans="1:17" ht="13.5" customHeight="1">
      <c r="A198" s="22" t="str">
        <f t="shared" si="5"/>
        <v>20 Ton Crane</v>
      </c>
      <c r="B198" s="345"/>
      <c r="C198" s="345"/>
      <c r="D198" s="345"/>
      <c r="E198" s="345"/>
      <c r="F198" s="345"/>
      <c r="G198" s="345"/>
      <c r="H198" s="345"/>
      <c r="I198" s="345"/>
      <c r="J198" s="345"/>
      <c r="K198" s="345"/>
      <c r="L198" s="345"/>
      <c r="M198" s="345"/>
      <c r="N198" s="345"/>
      <c r="O198" s="345"/>
      <c r="P198" s="345"/>
      <c r="Q198" s="359"/>
    </row>
    <row r="199" spans="1:17" ht="13.5" customHeight="1">
      <c r="A199" s="22" t="str">
        <f t="shared" si="5"/>
        <v>50 Ton Crane</v>
      </c>
      <c r="B199" s="345"/>
      <c r="C199" s="345"/>
      <c r="D199" s="345"/>
      <c r="E199" s="345"/>
      <c r="F199" s="345"/>
      <c r="G199" s="345"/>
      <c r="H199" s="345"/>
      <c r="I199" s="345"/>
      <c r="J199" s="345"/>
      <c r="K199" s="345"/>
      <c r="L199" s="345"/>
      <c r="M199" s="345"/>
      <c r="N199" s="345"/>
      <c r="O199" s="345"/>
      <c r="P199" s="345"/>
      <c r="Q199" s="359"/>
    </row>
    <row r="200" spans="1:17" ht="13.5" customHeight="1" thickBot="1">
      <c r="A200" s="22" t="str">
        <f t="shared" si="5"/>
        <v>120 Ton Crane</v>
      </c>
      <c r="B200" s="345"/>
      <c r="C200" s="345"/>
      <c r="D200" s="345"/>
      <c r="E200" s="345"/>
      <c r="F200" s="345"/>
      <c r="G200" s="345"/>
      <c r="H200" s="345"/>
      <c r="I200" s="345"/>
      <c r="J200" s="345"/>
      <c r="K200" s="345"/>
      <c r="L200" s="345"/>
      <c r="M200" s="345"/>
      <c r="N200" s="345"/>
      <c r="O200" s="345"/>
      <c r="P200" s="345"/>
      <c r="Q200" s="359"/>
    </row>
    <row r="201" spans="1:17" ht="16.5" customHeight="1" thickBot="1">
      <c r="A201" s="16" t="s">
        <v>65</v>
      </c>
      <c r="B201" s="11"/>
      <c r="C201" s="11"/>
      <c r="D201" s="11"/>
      <c r="E201" s="182"/>
      <c r="F201" s="182"/>
      <c r="G201" s="182"/>
      <c r="H201" s="182"/>
      <c r="I201" s="182"/>
      <c r="J201" s="182"/>
      <c r="K201" s="182"/>
      <c r="L201" s="182"/>
      <c r="M201" s="182"/>
      <c r="N201" s="182"/>
      <c r="O201" s="182"/>
      <c r="P201" s="183"/>
      <c r="Q201" s="359"/>
    </row>
    <row r="202" spans="1:17" ht="13.5" customHeight="1">
      <c r="A202" s="22" t="str">
        <f t="shared" ref="A202:A216" si="6">A94</f>
        <v>725 (articulated)</v>
      </c>
      <c r="B202" s="345">
        <v>8.7899999999999991</v>
      </c>
      <c r="C202" s="345">
        <v>8.7899999999999991</v>
      </c>
      <c r="D202" s="345">
        <v>8.7899999999999991</v>
      </c>
      <c r="E202" s="345">
        <v>8.7899999999999991</v>
      </c>
      <c r="F202" s="345"/>
      <c r="G202" s="345"/>
      <c r="H202" s="345"/>
      <c r="I202" s="345"/>
      <c r="J202" s="345"/>
      <c r="K202" s="345"/>
      <c r="L202" s="345"/>
      <c r="M202" s="345"/>
      <c r="N202" s="345"/>
      <c r="O202" s="345"/>
      <c r="P202" s="345"/>
      <c r="Q202" s="359"/>
    </row>
    <row r="203" spans="1:17" ht="13.5" customHeight="1">
      <c r="A203" s="22" t="str">
        <f t="shared" si="6"/>
        <v>730  (articulated)</v>
      </c>
      <c r="B203" s="345">
        <v>8.7899999999999991</v>
      </c>
      <c r="C203" s="345">
        <v>8.7899999999999991</v>
      </c>
      <c r="D203" s="345">
        <v>8.7899999999999991</v>
      </c>
      <c r="E203" s="345">
        <v>8.7899999999999991</v>
      </c>
      <c r="F203" s="345"/>
      <c r="G203" s="345"/>
      <c r="H203" s="345"/>
      <c r="I203" s="345"/>
      <c r="J203" s="345"/>
      <c r="K203" s="345"/>
      <c r="L203" s="345"/>
      <c r="M203" s="345"/>
      <c r="N203" s="345"/>
      <c r="O203" s="345"/>
      <c r="P203" s="345"/>
      <c r="Q203" s="359"/>
    </row>
    <row r="204" spans="1:17" ht="13.5" customHeight="1">
      <c r="A204" s="22" t="str">
        <f t="shared" si="6"/>
        <v>735 (articulated)</v>
      </c>
      <c r="B204" s="345">
        <v>8.7899999999999991</v>
      </c>
      <c r="C204" s="345">
        <v>8.7899999999999991</v>
      </c>
      <c r="D204" s="345">
        <v>8.7899999999999991</v>
      </c>
      <c r="E204" s="345">
        <v>8.7899999999999991</v>
      </c>
      <c r="F204" s="345"/>
      <c r="G204" s="345"/>
      <c r="H204" s="345"/>
      <c r="I204" s="345"/>
      <c r="J204" s="345"/>
      <c r="K204" s="345"/>
      <c r="L204" s="345"/>
      <c r="M204" s="345"/>
      <c r="N204" s="345"/>
      <c r="O204" s="345"/>
      <c r="P204" s="345"/>
      <c r="Q204" s="359"/>
    </row>
    <row r="205" spans="1:17" ht="13.5" customHeight="1">
      <c r="A205" s="22" t="str">
        <f t="shared" si="6"/>
        <v>740 (articulated)</v>
      </c>
      <c r="B205" s="345">
        <v>8.7899999999999991</v>
      </c>
      <c r="C205" s="345">
        <v>8.7899999999999991</v>
      </c>
      <c r="D205" s="345">
        <v>8.7899999999999991</v>
      </c>
      <c r="E205" s="345">
        <v>8.7899999999999991</v>
      </c>
      <c r="F205" s="345"/>
      <c r="G205" s="345"/>
      <c r="H205" s="345"/>
      <c r="I205" s="345"/>
      <c r="J205" s="345"/>
      <c r="K205" s="345"/>
      <c r="L205" s="345"/>
      <c r="M205" s="345"/>
      <c r="N205" s="345"/>
      <c r="O205" s="345"/>
      <c r="P205" s="345"/>
      <c r="Q205" s="359"/>
    </row>
    <row r="206" spans="1:17" ht="13.5" customHeight="1">
      <c r="A206" s="22" t="str">
        <f t="shared" si="6"/>
        <v>769D</v>
      </c>
      <c r="B206" s="345">
        <v>6.51</v>
      </c>
      <c r="C206" s="345">
        <v>6.51</v>
      </c>
      <c r="D206" s="345" t="s">
        <v>189</v>
      </c>
      <c r="E206" s="345" t="s">
        <v>189</v>
      </c>
      <c r="F206" s="345"/>
      <c r="G206" s="345"/>
      <c r="H206" s="345"/>
      <c r="I206" s="345"/>
      <c r="J206" s="345"/>
      <c r="K206" s="345"/>
      <c r="L206" s="345"/>
      <c r="M206" s="345"/>
      <c r="N206" s="345"/>
      <c r="O206" s="345"/>
      <c r="P206" s="345"/>
      <c r="Q206" s="359"/>
    </row>
    <row r="207" spans="1:17" ht="13.5" customHeight="1">
      <c r="A207" s="22" t="str">
        <f t="shared" si="6"/>
        <v>773E</v>
      </c>
      <c r="B207" s="345">
        <v>8.0500000000000007</v>
      </c>
      <c r="C207" s="345">
        <v>8.0500000000000007</v>
      </c>
      <c r="D207" s="345" t="s">
        <v>189</v>
      </c>
      <c r="E207" s="345" t="s">
        <v>189</v>
      </c>
      <c r="F207" s="345"/>
      <c r="G207" s="345"/>
      <c r="H207" s="345"/>
      <c r="I207" s="345"/>
      <c r="J207" s="345"/>
      <c r="K207" s="345"/>
      <c r="L207" s="345"/>
      <c r="M207" s="345"/>
      <c r="N207" s="345"/>
      <c r="O207" s="345"/>
      <c r="P207" s="345"/>
      <c r="Q207" s="359"/>
    </row>
    <row r="208" spans="1:17" ht="13.5" customHeight="1">
      <c r="A208" s="22" t="str">
        <f t="shared" si="6"/>
        <v>777D</v>
      </c>
      <c r="B208" s="345">
        <v>11.53</v>
      </c>
      <c r="C208" s="345">
        <v>11.53</v>
      </c>
      <c r="D208" s="345" t="s">
        <v>189</v>
      </c>
      <c r="E208" s="345" t="s">
        <v>189</v>
      </c>
      <c r="F208" s="345"/>
      <c r="G208" s="345"/>
      <c r="H208" s="345"/>
      <c r="I208" s="345"/>
      <c r="J208" s="345"/>
      <c r="K208" s="345"/>
      <c r="L208" s="345"/>
      <c r="M208" s="345"/>
      <c r="N208" s="345"/>
      <c r="O208" s="345"/>
      <c r="P208" s="345"/>
      <c r="Q208" s="359"/>
    </row>
    <row r="209" spans="1:17" ht="13.5" customHeight="1">
      <c r="A209" s="22" t="str">
        <f t="shared" si="6"/>
        <v>785C</v>
      </c>
      <c r="B209" s="345"/>
      <c r="C209" s="345" t="s">
        <v>419</v>
      </c>
      <c r="D209" s="345"/>
      <c r="E209" s="345" t="s">
        <v>419</v>
      </c>
      <c r="F209" s="345"/>
      <c r="G209" s="345"/>
      <c r="H209" s="345"/>
      <c r="I209" s="345"/>
      <c r="J209" s="345"/>
      <c r="K209" s="345"/>
      <c r="L209" s="345"/>
      <c r="M209" s="345"/>
      <c r="N209" s="345"/>
      <c r="O209" s="345"/>
      <c r="P209" s="345"/>
      <c r="Q209" s="359"/>
    </row>
    <row r="210" spans="1:17" ht="13.5" customHeight="1">
      <c r="A210" s="22" t="str">
        <f t="shared" si="6"/>
        <v>793C</v>
      </c>
      <c r="B210" s="345"/>
      <c r="C210" s="345" t="s">
        <v>419</v>
      </c>
      <c r="D210" s="345"/>
      <c r="E210" s="345" t="s">
        <v>419</v>
      </c>
      <c r="F210" s="345"/>
      <c r="G210" s="345"/>
      <c r="H210" s="345"/>
      <c r="I210" s="345"/>
      <c r="J210" s="345"/>
      <c r="K210" s="345"/>
      <c r="L210" s="345"/>
      <c r="M210" s="345"/>
      <c r="N210" s="345"/>
      <c r="O210" s="345"/>
      <c r="P210" s="345"/>
      <c r="Q210" s="359"/>
    </row>
    <row r="211" spans="1:17" ht="13.5" customHeight="1">
      <c r="A211" s="22" t="str">
        <f t="shared" si="6"/>
        <v>797B</v>
      </c>
      <c r="B211" s="345"/>
      <c r="C211" s="345" t="s">
        <v>419</v>
      </c>
      <c r="D211" s="345"/>
      <c r="E211" s="345" t="s">
        <v>419</v>
      </c>
      <c r="F211" s="345"/>
      <c r="G211" s="345"/>
      <c r="H211" s="345"/>
      <c r="I211" s="345"/>
      <c r="J211" s="345"/>
      <c r="K211" s="345"/>
      <c r="L211" s="345"/>
      <c r="M211" s="345"/>
      <c r="N211" s="345"/>
      <c r="O211" s="345"/>
      <c r="P211" s="345"/>
      <c r="Q211" s="359"/>
    </row>
    <row r="212" spans="1:17" s="150" customFormat="1" ht="13.5" customHeight="1">
      <c r="A212" s="22" t="str">
        <f t="shared" si="6"/>
        <v>613E (5,000 gal) Water Wagon</v>
      </c>
      <c r="B212" s="345">
        <v>5.2728000000000002</v>
      </c>
      <c r="C212" s="345">
        <v>5.2728000000000002</v>
      </c>
      <c r="D212" s="345">
        <v>5.2728000000000002</v>
      </c>
      <c r="E212" s="345">
        <v>5.2728000000000002</v>
      </c>
      <c r="F212" s="345"/>
      <c r="G212" s="345"/>
      <c r="H212" s="345"/>
      <c r="I212" s="345"/>
      <c r="J212" s="345"/>
      <c r="K212" s="345"/>
      <c r="L212" s="345"/>
      <c r="M212" s="345"/>
      <c r="N212" s="345"/>
      <c r="O212" s="345"/>
      <c r="P212" s="345"/>
      <c r="Q212" s="359"/>
    </row>
    <row r="213" spans="1:17" s="151" customFormat="1" ht="13.5" customHeight="1">
      <c r="A213" s="22" t="str">
        <f t="shared" si="6"/>
        <v>621E (8,000 gal) Water Wagon</v>
      </c>
      <c r="B213" s="345">
        <v>7.4614000000000003</v>
      </c>
      <c r="C213" s="345">
        <v>7.4614000000000003</v>
      </c>
      <c r="D213" s="345">
        <v>7.4614000000000003</v>
      </c>
      <c r="E213" s="345">
        <v>7.4614000000000003</v>
      </c>
      <c r="F213" s="345"/>
      <c r="G213" s="345"/>
      <c r="H213" s="345"/>
      <c r="I213" s="345"/>
      <c r="J213" s="345"/>
      <c r="K213" s="345"/>
      <c r="L213" s="345"/>
      <c r="M213" s="345"/>
      <c r="N213" s="345"/>
      <c r="O213" s="345"/>
      <c r="P213" s="345"/>
      <c r="Q213" s="359"/>
    </row>
    <row r="214" spans="1:17" ht="13.5" customHeight="1">
      <c r="A214" s="22" t="str">
        <f t="shared" si="6"/>
        <v>777D Water Truck</v>
      </c>
      <c r="B214" s="345"/>
      <c r="C214" s="345" t="s">
        <v>419</v>
      </c>
      <c r="D214" s="345"/>
      <c r="E214" s="345" t="s">
        <v>419</v>
      </c>
      <c r="F214" s="345"/>
      <c r="G214" s="345"/>
      <c r="H214" s="345"/>
      <c r="I214" s="345"/>
      <c r="J214" s="345"/>
      <c r="K214" s="345"/>
      <c r="L214" s="345"/>
      <c r="M214" s="345"/>
      <c r="N214" s="345"/>
      <c r="O214" s="345"/>
      <c r="P214" s="345"/>
      <c r="Q214" s="359"/>
    </row>
    <row r="215" spans="1:17" ht="13.5" customHeight="1">
      <c r="A215" s="22" t="str">
        <f t="shared" si="6"/>
        <v>785C Water Truck</v>
      </c>
      <c r="B215" s="345"/>
      <c r="C215" s="345" t="s">
        <v>419</v>
      </c>
      <c r="D215" s="345"/>
      <c r="E215" s="345" t="s">
        <v>419</v>
      </c>
      <c r="F215" s="345"/>
      <c r="G215" s="345"/>
      <c r="H215" s="345"/>
      <c r="I215" s="345"/>
      <c r="J215" s="345"/>
      <c r="K215" s="345"/>
      <c r="L215" s="345"/>
      <c r="M215" s="345"/>
      <c r="N215" s="345"/>
      <c r="O215" s="345"/>
      <c r="P215" s="345"/>
      <c r="Q215" s="359"/>
    </row>
    <row r="216" spans="1:17" ht="13.5" customHeight="1" thickBot="1">
      <c r="A216" s="22" t="str">
        <f t="shared" si="6"/>
        <v>Dump Truck (10-12 yd3 ) (5)</v>
      </c>
      <c r="B216" s="345">
        <v>8.7899999999999991</v>
      </c>
      <c r="C216" s="382">
        <v>8.7899999999999991</v>
      </c>
      <c r="D216" s="382">
        <v>8.7899999999999991</v>
      </c>
      <c r="E216" s="382">
        <v>8.7899999999999991</v>
      </c>
      <c r="F216" s="345"/>
      <c r="G216" s="345"/>
      <c r="H216" s="345"/>
      <c r="I216" s="345"/>
      <c r="J216" s="345"/>
      <c r="K216" s="345"/>
      <c r="L216" s="345"/>
      <c r="M216" s="345"/>
      <c r="N216" s="345"/>
      <c r="O216" s="345"/>
      <c r="P216" s="345"/>
      <c r="Q216" s="359"/>
    </row>
    <row r="217" spans="1:17" ht="16.5" customHeight="1">
      <c r="A217" s="38"/>
      <c r="B217" s="194"/>
      <c r="C217" s="194"/>
      <c r="D217" s="194"/>
      <c r="E217" s="194"/>
      <c r="F217" s="194"/>
      <c r="G217" s="194"/>
      <c r="H217" s="194"/>
      <c r="I217" s="194"/>
      <c r="J217" s="194"/>
      <c r="K217" s="194"/>
      <c r="L217" s="194"/>
      <c r="M217" s="194"/>
      <c r="N217" s="194"/>
      <c r="O217" s="194"/>
      <c r="P217" s="195"/>
      <c r="Q217" s="359"/>
    </row>
    <row r="218" spans="1:17" ht="34.5" thickBot="1">
      <c r="A218" s="83" t="s">
        <v>190</v>
      </c>
      <c r="B218" s="378" t="s">
        <v>458</v>
      </c>
      <c r="C218" s="378" t="s">
        <v>458</v>
      </c>
      <c r="D218" s="378" t="s">
        <v>458</v>
      </c>
      <c r="E218" s="378" t="s">
        <v>458</v>
      </c>
      <c r="F218" s="348"/>
      <c r="G218" s="348"/>
      <c r="H218" s="348"/>
      <c r="I218" s="348"/>
      <c r="J218" s="348"/>
      <c r="K218" s="348"/>
      <c r="L218" s="348"/>
      <c r="M218" s="348"/>
      <c r="N218" s="348"/>
      <c r="O218" s="348"/>
      <c r="P218" s="348"/>
      <c r="Q218" s="359"/>
    </row>
    <row r="219" spans="1:17" ht="13.5" customHeight="1" thickBot="1">
      <c r="A219" s="5"/>
      <c r="B219" s="29"/>
      <c r="C219" s="29"/>
      <c r="D219" s="30"/>
      <c r="E219" s="30"/>
      <c r="F219" s="325"/>
      <c r="G219" s="325"/>
      <c r="H219" s="326"/>
      <c r="I219" s="326"/>
      <c r="J219" s="322"/>
      <c r="K219" s="322"/>
      <c r="L219" s="322"/>
      <c r="M219" s="322"/>
      <c r="N219" s="322"/>
      <c r="O219" s="322"/>
      <c r="P219" s="323"/>
      <c r="Q219" s="359"/>
    </row>
    <row r="220" spans="1:17" ht="27" customHeight="1" thickBot="1">
      <c r="A220" s="7" t="s">
        <v>351</v>
      </c>
      <c r="B220" s="31"/>
      <c r="C220" s="31"/>
      <c r="D220" s="31"/>
      <c r="E220" s="31"/>
      <c r="F220" s="31"/>
      <c r="G220" s="31"/>
      <c r="H220" s="31"/>
      <c r="I220" s="31"/>
      <c r="J220" s="31"/>
      <c r="K220" s="31"/>
      <c r="L220" s="31"/>
      <c r="M220" s="31"/>
      <c r="N220" s="31"/>
      <c r="O220" s="31"/>
      <c r="P220" s="32"/>
      <c r="Q220" s="359"/>
    </row>
    <row r="221" spans="1:17" ht="16.5" customHeight="1">
      <c r="A221" s="386" t="s">
        <v>80</v>
      </c>
      <c r="B221" s="81" t="s">
        <v>258</v>
      </c>
      <c r="C221" s="81" t="s">
        <v>259</v>
      </c>
      <c r="D221" s="81" t="s">
        <v>260</v>
      </c>
      <c r="E221" s="81" t="s">
        <v>261</v>
      </c>
      <c r="F221" s="81" t="s">
        <v>262</v>
      </c>
      <c r="G221" s="81" t="s">
        <v>263</v>
      </c>
      <c r="H221" s="81" t="s">
        <v>264</v>
      </c>
      <c r="I221" s="81" t="s">
        <v>265</v>
      </c>
      <c r="J221" s="81" t="s">
        <v>266</v>
      </c>
      <c r="K221" s="81" t="s">
        <v>267</v>
      </c>
      <c r="L221" s="81" t="s">
        <v>268</v>
      </c>
      <c r="M221" s="81" t="s">
        <v>269</v>
      </c>
      <c r="N221" s="81" t="s">
        <v>270</v>
      </c>
      <c r="O221" s="81" t="s">
        <v>271</v>
      </c>
      <c r="P221" s="82" t="s">
        <v>272</v>
      </c>
      <c r="Q221" s="359"/>
    </row>
    <row r="222" spans="1:17" ht="26.25" thickBot="1">
      <c r="A222" s="395"/>
      <c r="B222" s="85" t="str">
        <f t="shared" ref="B222:P222" si="7">IF(ISBLANK(VLOOKUP(B221,RegionNames,2,FALSE)),"",VLOOKUP(B221,RegionNames,2,FALSE))</f>
        <v>Northern Nevada</v>
      </c>
      <c r="C222" s="85" t="str">
        <f t="shared" si="7"/>
        <v>Southern Nevada</v>
      </c>
      <c r="D222" s="85" t="str">
        <f t="shared" si="7"/>
        <v>N. Nevada Notice Level</v>
      </c>
      <c r="E222" s="85" t="str">
        <f t="shared" si="7"/>
        <v>S. Nevada Notice Level</v>
      </c>
      <c r="F222" s="85" t="str">
        <f t="shared" si="7"/>
        <v/>
      </c>
      <c r="G222" s="85" t="str">
        <f t="shared" si="7"/>
        <v/>
      </c>
      <c r="H222" s="85" t="str">
        <f t="shared" si="7"/>
        <v/>
      </c>
      <c r="I222" s="85" t="str">
        <f t="shared" si="7"/>
        <v/>
      </c>
      <c r="J222" s="85" t="str">
        <f t="shared" si="7"/>
        <v/>
      </c>
      <c r="K222" s="85" t="str">
        <f t="shared" si="7"/>
        <v/>
      </c>
      <c r="L222" s="85" t="str">
        <f t="shared" si="7"/>
        <v/>
      </c>
      <c r="M222" s="85" t="str">
        <f t="shared" si="7"/>
        <v/>
      </c>
      <c r="N222" s="85" t="str">
        <f t="shared" si="7"/>
        <v/>
      </c>
      <c r="O222" s="85" t="str">
        <f t="shared" si="7"/>
        <v/>
      </c>
      <c r="P222" s="324" t="str">
        <f t="shared" si="7"/>
        <v/>
      </c>
      <c r="Q222" s="359"/>
    </row>
    <row r="223" spans="1:17" ht="16.5" customHeight="1" thickBot="1">
      <c r="A223" s="147" t="s">
        <v>41</v>
      </c>
      <c r="B223" s="11"/>
      <c r="C223" s="11"/>
      <c r="D223" s="11"/>
      <c r="E223" s="182"/>
      <c r="F223" s="182"/>
      <c r="G223" s="182"/>
      <c r="H223" s="182"/>
      <c r="I223" s="182"/>
      <c r="J223" s="182"/>
      <c r="K223" s="182"/>
      <c r="L223" s="182"/>
      <c r="M223" s="182"/>
      <c r="N223" s="182"/>
      <c r="O223" s="182"/>
      <c r="P223" s="183"/>
      <c r="Q223" s="359"/>
    </row>
    <row r="224" spans="1:17" ht="13.5" customHeight="1">
      <c r="A224" s="21" t="str">
        <f t="shared" ref="A224:A230" si="8">A13</f>
        <v>D6R</v>
      </c>
      <c r="B224" s="345">
        <v>5.34</v>
      </c>
      <c r="C224" s="345">
        <v>5.34</v>
      </c>
      <c r="D224" s="345">
        <v>5.34</v>
      </c>
      <c r="E224" s="345">
        <v>5.34</v>
      </c>
      <c r="F224" s="345"/>
      <c r="G224" s="345"/>
      <c r="H224" s="345"/>
      <c r="I224" s="345"/>
      <c r="J224" s="345"/>
      <c r="K224" s="345"/>
      <c r="L224" s="345"/>
      <c r="M224" s="345"/>
      <c r="N224" s="345"/>
      <c r="O224" s="345"/>
      <c r="P224" s="345"/>
      <c r="Q224" s="359"/>
    </row>
    <row r="225" spans="1:17" ht="13.5" customHeight="1">
      <c r="A225" s="21" t="str">
        <f t="shared" si="8"/>
        <v>D6R w/ Winch</v>
      </c>
      <c r="B225" s="345"/>
      <c r="C225" s="345" t="s">
        <v>419</v>
      </c>
      <c r="D225" s="345"/>
      <c r="E225" s="345" t="s">
        <v>419</v>
      </c>
      <c r="F225" s="345"/>
      <c r="G225" s="345"/>
      <c r="H225" s="345"/>
      <c r="I225" s="345"/>
      <c r="J225" s="345"/>
      <c r="K225" s="345"/>
      <c r="L225" s="345"/>
      <c r="M225" s="345"/>
      <c r="N225" s="345"/>
      <c r="O225" s="345"/>
      <c r="P225" s="345"/>
      <c r="Q225" s="359"/>
    </row>
    <row r="226" spans="1:17" ht="13.5" customHeight="1">
      <c r="A226" s="21" t="str">
        <f t="shared" si="8"/>
        <v>D7R</v>
      </c>
      <c r="B226" s="345">
        <v>5.34</v>
      </c>
      <c r="C226" s="345">
        <v>5.34</v>
      </c>
      <c r="D226" s="345">
        <v>5.34</v>
      </c>
      <c r="E226" s="345">
        <v>5.34</v>
      </c>
      <c r="F226" s="345"/>
      <c r="G226" s="345"/>
      <c r="H226" s="345"/>
      <c r="I226" s="345"/>
      <c r="J226" s="345"/>
      <c r="K226" s="345"/>
      <c r="L226" s="345"/>
      <c r="M226" s="345"/>
      <c r="N226" s="345"/>
      <c r="O226" s="345"/>
      <c r="P226" s="345"/>
      <c r="Q226" s="359"/>
    </row>
    <row r="227" spans="1:17" ht="13.5" customHeight="1">
      <c r="A227" s="21" t="str">
        <f t="shared" si="8"/>
        <v>D8R</v>
      </c>
      <c r="B227" s="345">
        <v>10.37</v>
      </c>
      <c r="C227" s="345">
        <v>10.37</v>
      </c>
      <c r="D227" s="345">
        <v>10.37</v>
      </c>
      <c r="E227" s="345">
        <v>10.37</v>
      </c>
      <c r="F227" s="345"/>
      <c r="G227" s="345"/>
      <c r="H227" s="345"/>
      <c r="I227" s="345"/>
      <c r="J227" s="345"/>
      <c r="K227" s="345"/>
      <c r="L227" s="345"/>
      <c r="M227" s="345"/>
      <c r="N227" s="345"/>
      <c r="O227" s="345"/>
      <c r="P227" s="345"/>
      <c r="Q227" s="359"/>
    </row>
    <row r="228" spans="1:17" ht="13.5" customHeight="1">
      <c r="A228" s="21" t="str">
        <f t="shared" si="8"/>
        <v>D9R</v>
      </c>
      <c r="B228" s="345">
        <v>16.13</v>
      </c>
      <c r="C228" s="345">
        <v>16.13</v>
      </c>
      <c r="D228" s="345">
        <v>16.13</v>
      </c>
      <c r="E228" s="345">
        <v>16.13</v>
      </c>
      <c r="F228" s="345"/>
      <c r="G228" s="345"/>
      <c r="H228" s="345"/>
      <c r="I228" s="345"/>
      <c r="J228" s="345"/>
      <c r="K228" s="345"/>
      <c r="L228" s="345"/>
      <c r="M228" s="345"/>
      <c r="N228" s="345"/>
      <c r="O228" s="345"/>
      <c r="P228" s="345"/>
      <c r="Q228" s="359"/>
    </row>
    <row r="229" spans="1:17" ht="13.5" customHeight="1">
      <c r="A229" s="21" t="str">
        <f t="shared" si="8"/>
        <v>D10R</v>
      </c>
      <c r="B229" s="345">
        <v>22.58</v>
      </c>
      <c r="C229" s="345">
        <v>22.58</v>
      </c>
      <c r="D229" s="345">
        <v>22.58</v>
      </c>
      <c r="E229" s="345">
        <v>22.58</v>
      </c>
      <c r="F229" s="345"/>
      <c r="G229" s="345"/>
      <c r="H229" s="345"/>
      <c r="I229" s="345"/>
      <c r="J229" s="345"/>
      <c r="K229" s="345"/>
      <c r="L229" s="345"/>
      <c r="M229" s="345"/>
      <c r="N229" s="345"/>
      <c r="O229" s="345"/>
      <c r="P229" s="345"/>
      <c r="Q229" s="359"/>
    </row>
    <row r="230" spans="1:17" ht="13.5" customHeight="1" thickBot="1">
      <c r="A230" s="21" t="str">
        <f t="shared" si="8"/>
        <v>D11R</v>
      </c>
      <c r="B230" s="345">
        <v>33.229999999999997</v>
      </c>
      <c r="C230" s="345">
        <v>33.229999999999997</v>
      </c>
      <c r="D230" s="345" t="s">
        <v>189</v>
      </c>
      <c r="E230" s="345" t="s">
        <v>189</v>
      </c>
      <c r="F230" s="345"/>
      <c r="G230" s="345"/>
      <c r="H230" s="345"/>
      <c r="I230" s="345"/>
      <c r="J230" s="345"/>
      <c r="K230" s="345"/>
      <c r="L230" s="345"/>
      <c r="M230" s="345"/>
      <c r="N230" s="345"/>
      <c r="O230" s="345"/>
      <c r="P230" s="345"/>
      <c r="Q230" s="359"/>
    </row>
    <row r="231" spans="1:17" ht="16.5" customHeight="1" thickBot="1">
      <c r="A231" s="16" t="s">
        <v>362</v>
      </c>
      <c r="B231" s="11"/>
      <c r="C231" s="11"/>
      <c r="D231" s="11"/>
      <c r="E231" s="182"/>
      <c r="F231" s="182"/>
      <c r="G231" s="182"/>
      <c r="H231" s="182"/>
      <c r="I231" s="182"/>
      <c r="J231" s="182"/>
      <c r="K231" s="182"/>
      <c r="L231" s="182"/>
      <c r="M231" s="182"/>
      <c r="N231" s="182"/>
      <c r="O231" s="182"/>
      <c r="P231" s="183"/>
      <c r="Q231" s="359"/>
    </row>
    <row r="232" spans="1:17" ht="13.5" customHeight="1">
      <c r="A232" s="21" t="str">
        <f>A21</f>
        <v>824G</v>
      </c>
      <c r="B232" s="345"/>
      <c r="C232" s="345"/>
      <c r="D232" s="345"/>
      <c r="E232" s="345"/>
      <c r="F232" s="345"/>
      <c r="G232" s="345"/>
      <c r="H232" s="345"/>
      <c r="I232" s="345"/>
      <c r="J232" s="345"/>
      <c r="K232" s="345"/>
      <c r="L232" s="345"/>
      <c r="M232" s="345"/>
      <c r="N232" s="345"/>
      <c r="O232" s="345"/>
      <c r="P232" s="345"/>
      <c r="Q232" s="359"/>
    </row>
    <row r="233" spans="1:17" ht="13.5" customHeight="1">
      <c r="A233" s="21" t="str">
        <f>A22</f>
        <v>834G</v>
      </c>
      <c r="B233" s="345"/>
      <c r="C233" s="345"/>
      <c r="D233" s="345"/>
      <c r="E233" s="345"/>
      <c r="F233" s="345"/>
      <c r="G233" s="345"/>
      <c r="H233" s="345"/>
      <c r="I233" s="345"/>
      <c r="J233" s="345"/>
      <c r="K233" s="345"/>
      <c r="L233" s="345"/>
      <c r="M233" s="345"/>
      <c r="N233" s="345"/>
      <c r="O233" s="345"/>
      <c r="P233" s="345"/>
      <c r="Q233" s="359"/>
    </row>
    <row r="234" spans="1:17" ht="13.5" customHeight="1">
      <c r="A234" s="333">
        <f>A23</f>
        <v>844</v>
      </c>
      <c r="B234" s="345"/>
      <c r="C234" s="345"/>
      <c r="D234" s="345"/>
      <c r="E234" s="345"/>
      <c r="F234" s="345"/>
      <c r="G234" s="345"/>
      <c r="H234" s="345"/>
      <c r="I234" s="345"/>
      <c r="J234" s="345"/>
      <c r="K234" s="345"/>
      <c r="L234" s="345"/>
      <c r="M234" s="345"/>
      <c r="N234" s="345"/>
      <c r="O234" s="345"/>
      <c r="P234" s="345"/>
      <c r="Q234" s="359"/>
    </row>
    <row r="235" spans="1:17" ht="13.5" customHeight="1" thickBot="1">
      <c r="A235" s="21" t="str">
        <f>A24</f>
        <v>854G</v>
      </c>
      <c r="B235" s="345"/>
      <c r="C235" s="345"/>
      <c r="D235" s="345"/>
      <c r="E235" s="345"/>
      <c r="F235" s="345"/>
      <c r="G235" s="345"/>
      <c r="H235" s="345"/>
      <c r="I235" s="345"/>
      <c r="J235" s="345"/>
      <c r="K235" s="345"/>
      <c r="L235" s="345"/>
      <c r="M235" s="345"/>
      <c r="N235" s="345"/>
      <c r="O235" s="345"/>
      <c r="P235" s="345"/>
      <c r="Q235" s="359"/>
    </row>
    <row r="236" spans="1:17" ht="16.5" customHeight="1" thickBot="1">
      <c r="A236" s="16" t="s">
        <v>48</v>
      </c>
      <c r="B236" s="182"/>
      <c r="C236" s="182"/>
      <c r="D236" s="182"/>
      <c r="E236" s="182"/>
      <c r="F236" s="182"/>
      <c r="G236" s="182"/>
      <c r="H236" s="182"/>
      <c r="I236" s="182"/>
      <c r="J236" s="182"/>
      <c r="K236" s="182"/>
      <c r="L236" s="182"/>
      <c r="M236" s="182"/>
      <c r="N236" s="182"/>
      <c r="O236" s="182"/>
      <c r="P236" s="183"/>
      <c r="Q236" s="359"/>
    </row>
    <row r="237" spans="1:17" ht="13.5" customHeight="1">
      <c r="A237" s="21" t="str">
        <f>A26</f>
        <v>120H</v>
      </c>
      <c r="B237" s="345">
        <v>11.1</v>
      </c>
      <c r="C237" s="345">
        <v>11.1</v>
      </c>
      <c r="D237" s="345">
        <v>11.1</v>
      </c>
      <c r="E237" s="345">
        <v>11.1</v>
      </c>
      <c r="F237" s="345"/>
      <c r="G237" s="345"/>
      <c r="H237" s="345"/>
      <c r="I237" s="345"/>
      <c r="J237" s="345"/>
      <c r="K237" s="345"/>
      <c r="L237" s="345"/>
      <c r="M237" s="345"/>
      <c r="N237" s="345"/>
      <c r="O237" s="345"/>
      <c r="P237" s="345"/>
      <c r="Q237" s="359"/>
    </row>
    <row r="238" spans="1:17" ht="13.5" customHeight="1">
      <c r="A238" s="21" t="str">
        <f>A27</f>
        <v>14G/H</v>
      </c>
      <c r="B238" s="345">
        <v>16.05</v>
      </c>
      <c r="C238" s="345">
        <v>16.05</v>
      </c>
      <c r="D238" s="345">
        <v>16.05</v>
      </c>
      <c r="E238" s="345">
        <v>16.05</v>
      </c>
      <c r="F238" s="345"/>
      <c r="G238" s="345"/>
      <c r="H238" s="345"/>
      <c r="I238" s="345"/>
      <c r="J238" s="345"/>
      <c r="K238" s="345"/>
      <c r="L238" s="345"/>
      <c r="M238" s="345"/>
      <c r="N238" s="345"/>
      <c r="O238" s="345"/>
      <c r="P238" s="345"/>
      <c r="Q238" s="359"/>
    </row>
    <row r="239" spans="1:17" ht="13.5" customHeight="1">
      <c r="A239" s="21" t="str">
        <f>A28</f>
        <v>16G/H</v>
      </c>
      <c r="B239" s="345">
        <v>21.92</v>
      </c>
      <c r="C239" s="345">
        <v>21.92</v>
      </c>
      <c r="D239" s="345">
        <v>21.92</v>
      </c>
      <c r="E239" s="345">
        <v>21.92</v>
      </c>
      <c r="F239" s="345"/>
      <c r="G239" s="345"/>
      <c r="H239" s="345"/>
      <c r="I239" s="345"/>
      <c r="J239" s="345"/>
      <c r="K239" s="345"/>
      <c r="L239" s="345"/>
      <c r="M239" s="345"/>
      <c r="N239" s="345"/>
      <c r="O239" s="345"/>
      <c r="P239" s="345"/>
      <c r="Q239" s="359"/>
    </row>
    <row r="240" spans="1:17" ht="13.5" customHeight="1" thickBot="1">
      <c r="A240" s="21" t="str">
        <f>A29</f>
        <v>24M</v>
      </c>
      <c r="B240" s="345"/>
      <c r="C240" s="345"/>
      <c r="D240" s="345"/>
      <c r="E240" s="345"/>
      <c r="F240" s="345"/>
      <c r="G240" s="345"/>
      <c r="H240" s="345"/>
      <c r="I240" s="345"/>
      <c r="J240" s="345"/>
      <c r="K240" s="345"/>
      <c r="L240" s="345"/>
      <c r="M240" s="345"/>
      <c r="N240" s="345"/>
      <c r="O240" s="345"/>
      <c r="P240" s="345"/>
      <c r="Q240" s="359"/>
    </row>
    <row r="241" spans="1:17" ht="16.5" customHeight="1" thickBot="1">
      <c r="A241" s="16" t="s">
        <v>51</v>
      </c>
      <c r="B241" s="182"/>
      <c r="C241" s="182"/>
      <c r="D241" s="182"/>
      <c r="E241" s="182"/>
      <c r="F241" s="182"/>
      <c r="G241" s="182"/>
      <c r="H241" s="182"/>
      <c r="I241" s="182"/>
      <c r="J241" s="182"/>
      <c r="K241" s="182"/>
      <c r="L241" s="182"/>
      <c r="M241" s="182"/>
      <c r="N241" s="182"/>
      <c r="O241" s="182"/>
      <c r="P241" s="183"/>
      <c r="Q241" s="359"/>
    </row>
    <row r="242" spans="1:17" s="70" customFormat="1" ht="13.5" customHeight="1">
      <c r="A242" s="21" t="str">
        <f t="shared" ref="A242:A248" si="9">A31</f>
        <v>312C</v>
      </c>
      <c r="B242" s="345">
        <v>4.1500000000000004</v>
      </c>
      <c r="C242" s="345">
        <v>4.1500000000000004</v>
      </c>
      <c r="D242" s="345">
        <v>4.1500000000000004</v>
      </c>
      <c r="E242" s="345">
        <v>4.1500000000000004</v>
      </c>
      <c r="F242" s="345"/>
      <c r="G242" s="345"/>
      <c r="H242" s="345"/>
      <c r="I242" s="345"/>
      <c r="J242" s="345"/>
      <c r="K242" s="345"/>
      <c r="L242" s="345"/>
      <c r="M242" s="345"/>
      <c r="N242" s="345"/>
      <c r="O242" s="345"/>
      <c r="P242" s="345"/>
      <c r="Q242" s="359"/>
    </row>
    <row r="243" spans="1:17" s="70" customFormat="1" ht="13.5" customHeight="1">
      <c r="A243" s="21" t="str">
        <f t="shared" si="9"/>
        <v>320C</v>
      </c>
      <c r="B243" s="345">
        <v>4.79</v>
      </c>
      <c r="C243" s="345">
        <v>4.79</v>
      </c>
      <c r="D243" s="345">
        <v>4.79</v>
      </c>
      <c r="E243" s="345">
        <v>4.79</v>
      </c>
      <c r="F243" s="345"/>
      <c r="G243" s="345"/>
      <c r="H243" s="345"/>
      <c r="I243" s="345"/>
      <c r="J243" s="345"/>
      <c r="K243" s="345"/>
      <c r="L243" s="345"/>
      <c r="M243" s="345"/>
      <c r="N243" s="345"/>
      <c r="O243" s="345"/>
      <c r="P243" s="345"/>
      <c r="Q243" s="359"/>
    </row>
    <row r="244" spans="1:17" s="70" customFormat="1" ht="13.5" customHeight="1">
      <c r="A244" s="21" t="str">
        <f t="shared" si="9"/>
        <v>325C</v>
      </c>
      <c r="B244" s="345">
        <v>6.05</v>
      </c>
      <c r="C244" s="345">
        <v>6.05</v>
      </c>
      <c r="D244" s="345">
        <v>6.05</v>
      </c>
      <c r="E244" s="345">
        <v>6.05</v>
      </c>
      <c r="F244" s="345"/>
      <c r="G244" s="345"/>
      <c r="H244" s="345"/>
      <c r="I244" s="345"/>
      <c r="J244" s="345"/>
      <c r="K244" s="345"/>
      <c r="L244" s="345"/>
      <c r="M244" s="345"/>
      <c r="N244" s="345"/>
      <c r="O244" s="345"/>
      <c r="P244" s="345"/>
      <c r="Q244" s="359"/>
    </row>
    <row r="245" spans="1:17" s="70" customFormat="1" ht="13.5" customHeight="1">
      <c r="A245" s="21" t="str">
        <f t="shared" si="9"/>
        <v>330C</v>
      </c>
      <c r="B245" s="345">
        <v>6.65</v>
      </c>
      <c r="C245" s="345">
        <v>6.65</v>
      </c>
      <c r="D245" s="345">
        <v>6.65</v>
      </c>
      <c r="E245" s="345">
        <v>6.65</v>
      </c>
      <c r="F245" s="345"/>
      <c r="G245" s="345"/>
      <c r="H245" s="345"/>
      <c r="I245" s="345"/>
      <c r="J245" s="345"/>
      <c r="K245" s="345"/>
      <c r="L245" s="345"/>
      <c r="M245" s="345"/>
      <c r="N245" s="345"/>
      <c r="O245" s="345"/>
      <c r="P245" s="345"/>
      <c r="Q245" s="359"/>
    </row>
    <row r="246" spans="1:17" ht="13.5" customHeight="1">
      <c r="A246" s="21" t="str">
        <f t="shared" si="9"/>
        <v>345B</v>
      </c>
      <c r="B246" s="345">
        <v>6.81</v>
      </c>
      <c r="C246" s="345">
        <v>6.81</v>
      </c>
      <c r="D246" s="345">
        <v>6.81</v>
      </c>
      <c r="E246" s="345">
        <v>6.81</v>
      </c>
      <c r="F246" s="345"/>
      <c r="G246" s="345"/>
      <c r="H246" s="345"/>
      <c r="I246" s="345"/>
      <c r="J246" s="345"/>
      <c r="K246" s="345"/>
      <c r="L246" s="345"/>
      <c r="M246" s="345"/>
      <c r="N246" s="345"/>
      <c r="O246" s="345"/>
      <c r="P246" s="345"/>
      <c r="Q246" s="359"/>
    </row>
    <row r="247" spans="1:17" ht="13.5" customHeight="1">
      <c r="A247" s="21" t="str">
        <f t="shared" si="9"/>
        <v>365BL</v>
      </c>
      <c r="B247" s="345"/>
      <c r="C247" s="345" t="s">
        <v>419</v>
      </c>
      <c r="D247" s="345"/>
      <c r="E247" s="345" t="s">
        <v>419</v>
      </c>
      <c r="F247" s="345"/>
      <c r="G247" s="345"/>
      <c r="H247" s="345"/>
      <c r="I247" s="345"/>
      <c r="J247" s="345"/>
      <c r="K247" s="345"/>
      <c r="L247" s="345"/>
      <c r="M247" s="345"/>
      <c r="N247" s="345"/>
      <c r="O247" s="345"/>
      <c r="P247" s="345"/>
      <c r="Q247" s="359"/>
    </row>
    <row r="248" spans="1:17" ht="13.5" customHeight="1" thickBot="1">
      <c r="A248" s="21" t="str">
        <f t="shared" si="9"/>
        <v>385BL</v>
      </c>
      <c r="B248" s="345">
        <v>13.94</v>
      </c>
      <c r="C248" s="345">
        <v>13.94</v>
      </c>
      <c r="D248" s="345">
        <v>13.94</v>
      </c>
      <c r="E248" s="345">
        <v>13.94</v>
      </c>
      <c r="F248" s="345"/>
      <c r="G248" s="345"/>
      <c r="H248" s="345"/>
      <c r="I248" s="345"/>
      <c r="J248" s="345"/>
      <c r="K248" s="345"/>
      <c r="L248" s="345"/>
      <c r="M248" s="345"/>
      <c r="N248" s="345"/>
      <c r="O248" s="345"/>
      <c r="P248" s="345"/>
      <c r="Q248" s="359"/>
    </row>
    <row r="249" spans="1:17" ht="16.5" customHeight="1" thickBot="1">
      <c r="A249" s="16" t="s">
        <v>56</v>
      </c>
      <c r="B249" s="182"/>
      <c r="C249" s="182"/>
      <c r="D249" s="182"/>
      <c r="E249" s="182"/>
      <c r="F249" s="182"/>
      <c r="G249" s="182"/>
      <c r="H249" s="182"/>
      <c r="I249" s="182"/>
      <c r="J249" s="182"/>
      <c r="K249" s="182"/>
      <c r="L249" s="182"/>
      <c r="M249" s="182"/>
      <c r="N249" s="182"/>
      <c r="O249" s="182"/>
      <c r="P249" s="183"/>
      <c r="Q249" s="359"/>
    </row>
    <row r="250" spans="1:17" ht="13.5" customHeight="1">
      <c r="A250" s="21" t="str">
        <f>A39</f>
        <v>631G</v>
      </c>
      <c r="B250" s="345">
        <v>8.73</v>
      </c>
      <c r="C250" s="345">
        <v>8.73</v>
      </c>
      <c r="D250" s="345">
        <v>8.73</v>
      </c>
      <c r="E250" s="345">
        <v>8.73</v>
      </c>
      <c r="F250" s="345"/>
      <c r="G250" s="345"/>
      <c r="H250" s="345"/>
      <c r="I250" s="345"/>
      <c r="J250" s="345"/>
      <c r="K250" s="345"/>
      <c r="L250" s="345"/>
      <c r="M250" s="345"/>
      <c r="N250" s="345"/>
      <c r="O250" s="345"/>
      <c r="P250" s="345"/>
      <c r="Q250" s="359"/>
    </row>
    <row r="251" spans="1:17" ht="13.5" customHeight="1" thickBot="1">
      <c r="A251" s="21" t="str">
        <f>A40</f>
        <v>637G PP</v>
      </c>
      <c r="B251" s="345">
        <v>10.98</v>
      </c>
      <c r="C251" s="345">
        <v>10.98</v>
      </c>
      <c r="D251" s="345" t="s">
        <v>189</v>
      </c>
      <c r="E251" s="345" t="s">
        <v>189</v>
      </c>
      <c r="F251" s="345"/>
      <c r="G251" s="345"/>
      <c r="H251" s="345"/>
      <c r="I251" s="345"/>
      <c r="J251" s="345"/>
      <c r="K251" s="345"/>
      <c r="L251" s="345"/>
      <c r="M251" s="345"/>
      <c r="N251" s="345"/>
      <c r="O251" s="345"/>
      <c r="P251" s="345"/>
      <c r="Q251" s="359"/>
    </row>
    <row r="252" spans="1:17" ht="16.5" customHeight="1" thickBot="1">
      <c r="A252" s="16" t="s">
        <v>59</v>
      </c>
      <c r="B252" s="182"/>
      <c r="C252" s="182"/>
      <c r="D252" s="182"/>
      <c r="E252" s="182"/>
      <c r="F252" s="182"/>
      <c r="G252" s="182"/>
      <c r="H252" s="182"/>
      <c r="I252" s="182"/>
      <c r="J252" s="182"/>
      <c r="K252" s="182"/>
      <c r="L252" s="182"/>
      <c r="M252" s="182"/>
      <c r="N252" s="182"/>
      <c r="O252" s="182"/>
      <c r="P252" s="183"/>
      <c r="Q252" s="359"/>
    </row>
    <row r="253" spans="1:17" ht="13.5" customHeight="1">
      <c r="A253" s="21" t="str">
        <f t="shared" ref="A253:A269" si="10">A42</f>
        <v>924G</v>
      </c>
      <c r="B253" s="345">
        <v>4.76</v>
      </c>
      <c r="C253" s="345">
        <v>4.76</v>
      </c>
      <c r="D253" s="345">
        <v>4.76</v>
      </c>
      <c r="E253" s="345">
        <v>4.76</v>
      </c>
      <c r="F253" s="345"/>
      <c r="G253" s="345"/>
      <c r="H253" s="345"/>
      <c r="I253" s="345"/>
      <c r="J253" s="345"/>
      <c r="K253" s="345"/>
      <c r="L253" s="345"/>
      <c r="M253" s="345"/>
      <c r="N253" s="345"/>
      <c r="O253" s="345"/>
      <c r="P253" s="345"/>
      <c r="Q253" s="359"/>
    </row>
    <row r="254" spans="1:17" ht="13.5" customHeight="1">
      <c r="A254" s="21" t="str">
        <f t="shared" si="10"/>
        <v>928G</v>
      </c>
      <c r="B254" s="345">
        <v>4.76</v>
      </c>
      <c r="C254" s="345">
        <v>4.76</v>
      </c>
      <c r="D254" s="345">
        <v>4.76</v>
      </c>
      <c r="E254" s="345">
        <v>4.76</v>
      </c>
      <c r="F254" s="345"/>
      <c r="G254" s="345"/>
      <c r="H254" s="345"/>
      <c r="I254" s="345"/>
      <c r="J254" s="345"/>
      <c r="K254" s="345"/>
      <c r="L254" s="345"/>
      <c r="M254" s="345"/>
      <c r="N254" s="345"/>
      <c r="O254" s="345"/>
      <c r="P254" s="345"/>
      <c r="Q254" s="359"/>
    </row>
    <row r="255" spans="1:17" ht="13.5" customHeight="1">
      <c r="A255" s="21" t="str">
        <f t="shared" si="10"/>
        <v>950G</v>
      </c>
      <c r="B255" s="345">
        <v>8.86</v>
      </c>
      <c r="C255" s="345">
        <v>8.86</v>
      </c>
      <c r="D255" s="345">
        <v>8.86</v>
      </c>
      <c r="E255" s="345">
        <v>8.86</v>
      </c>
      <c r="F255" s="345"/>
      <c r="G255" s="345"/>
      <c r="H255" s="345"/>
      <c r="I255" s="345"/>
      <c r="J255" s="345"/>
      <c r="K255" s="345"/>
      <c r="L255" s="345"/>
      <c r="M255" s="345"/>
      <c r="N255" s="345"/>
      <c r="O255" s="345"/>
      <c r="P255" s="345"/>
      <c r="Q255" s="359"/>
    </row>
    <row r="256" spans="1:17" ht="13.5" customHeight="1">
      <c r="A256" s="21" t="str">
        <f t="shared" si="10"/>
        <v>966G</v>
      </c>
      <c r="B256" s="345">
        <v>11.11</v>
      </c>
      <c r="C256" s="345">
        <v>11.11</v>
      </c>
      <c r="D256" s="345">
        <v>11.11</v>
      </c>
      <c r="E256" s="345">
        <v>11.11</v>
      </c>
      <c r="F256" s="345"/>
      <c r="G256" s="345"/>
      <c r="H256" s="345"/>
      <c r="I256" s="345"/>
      <c r="J256" s="345"/>
      <c r="K256" s="345"/>
      <c r="L256" s="345"/>
      <c r="M256" s="345"/>
      <c r="N256" s="345"/>
      <c r="O256" s="345"/>
      <c r="P256" s="345"/>
      <c r="Q256" s="359"/>
    </row>
    <row r="257" spans="1:17" ht="13.5" customHeight="1">
      <c r="A257" s="21" t="str">
        <f t="shared" si="10"/>
        <v>972G</v>
      </c>
      <c r="B257" s="345">
        <v>14.08</v>
      </c>
      <c r="C257" s="345">
        <v>14.08</v>
      </c>
      <c r="D257" s="345">
        <v>14.08</v>
      </c>
      <c r="E257" s="345">
        <v>14.08</v>
      </c>
      <c r="F257" s="345"/>
      <c r="G257" s="345"/>
      <c r="H257" s="345"/>
      <c r="I257" s="345"/>
      <c r="J257" s="345"/>
      <c r="K257" s="345"/>
      <c r="L257" s="345"/>
      <c r="M257" s="345"/>
      <c r="N257" s="345"/>
      <c r="O257" s="345"/>
      <c r="P257" s="345"/>
      <c r="Q257" s="359"/>
    </row>
    <row r="258" spans="1:17" ht="13.5" customHeight="1">
      <c r="A258" s="21" t="str">
        <f t="shared" si="10"/>
        <v>980G</v>
      </c>
      <c r="B258" s="345">
        <v>14.08</v>
      </c>
      <c r="C258" s="345">
        <v>14.08</v>
      </c>
      <c r="D258" s="345">
        <v>14.08</v>
      </c>
      <c r="E258" s="345">
        <v>14.08</v>
      </c>
      <c r="F258" s="345"/>
      <c r="G258" s="345"/>
      <c r="H258" s="345"/>
      <c r="I258" s="345"/>
      <c r="J258" s="345"/>
      <c r="K258" s="345"/>
      <c r="L258" s="345"/>
      <c r="M258" s="345"/>
      <c r="N258" s="345"/>
      <c r="O258" s="345"/>
      <c r="P258" s="345"/>
      <c r="Q258" s="359"/>
    </row>
    <row r="259" spans="1:17" ht="13.5" customHeight="1">
      <c r="A259" s="21" t="str">
        <f t="shared" si="10"/>
        <v>988G</v>
      </c>
      <c r="B259" s="345">
        <v>15.09</v>
      </c>
      <c r="C259" s="345">
        <v>15.09</v>
      </c>
      <c r="D259" s="345">
        <v>15.09</v>
      </c>
      <c r="E259" s="345">
        <v>15.09</v>
      </c>
      <c r="F259" s="345"/>
      <c r="G259" s="345"/>
      <c r="H259" s="345"/>
      <c r="I259" s="345"/>
      <c r="J259" s="345"/>
      <c r="K259" s="345"/>
      <c r="L259" s="345"/>
      <c r="M259" s="345"/>
      <c r="N259" s="345"/>
      <c r="O259" s="345"/>
      <c r="P259" s="345"/>
      <c r="Q259" s="359"/>
    </row>
    <row r="260" spans="1:17" ht="13.5" customHeight="1">
      <c r="A260" s="340">
        <f t="shared" si="10"/>
        <v>990</v>
      </c>
      <c r="B260" s="345"/>
      <c r="C260" s="345" t="s">
        <v>419</v>
      </c>
      <c r="D260" s="345"/>
      <c r="E260" s="345" t="s">
        <v>419</v>
      </c>
      <c r="F260" s="345"/>
      <c r="G260" s="345"/>
      <c r="H260" s="345"/>
      <c r="I260" s="345"/>
      <c r="J260" s="345"/>
      <c r="K260" s="345"/>
      <c r="L260" s="345"/>
      <c r="M260" s="345"/>
      <c r="N260" s="345"/>
      <c r="O260" s="345"/>
      <c r="P260" s="345"/>
      <c r="Q260" s="359"/>
    </row>
    <row r="261" spans="1:17" ht="13.5" customHeight="1">
      <c r="A261" s="21" t="str">
        <f t="shared" si="10"/>
        <v>992G</v>
      </c>
      <c r="B261" s="345">
        <v>34.64</v>
      </c>
      <c r="C261" s="345">
        <v>34.64</v>
      </c>
      <c r="D261" s="345" t="s">
        <v>189</v>
      </c>
      <c r="E261" s="345" t="s">
        <v>189</v>
      </c>
      <c r="F261" s="345"/>
      <c r="G261" s="345"/>
      <c r="H261" s="345"/>
      <c r="I261" s="345"/>
      <c r="J261" s="345"/>
      <c r="K261" s="345"/>
      <c r="L261" s="345"/>
      <c r="M261" s="345"/>
      <c r="N261" s="345"/>
      <c r="O261" s="345"/>
      <c r="P261" s="345"/>
      <c r="Q261" s="359"/>
    </row>
    <row r="262" spans="1:17" ht="13.5" customHeight="1">
      <c r="A262" s="21" t="str">
        <f t="shared" si="10"/>
        <v>994D</v>
      </c>
      <c r="B262" s="345"/>
      <c r="C262" s="345" t="s">
        <v>419</v>
      </c>
      <c r="D262" s="345"/>
      <c r="E262" s="345" t="s">
        <v>419</v>
      </c>
      <c r="F262" s="345"/>
      <c r="G262" s="345"/>
      <c r="H262" s="345"/>
      <c r="I262" s="345"/>
      <c r="J262" s="345"/>
      <c r="K262" s="345"/>
      <c r="L262" s="345"/>
      <c r="M262" s="345"/>
      <c r="N262" s="345"/>
      <c r="O262" s="345"/>
      <c r="P262" s="345"/>
      <c r="Q262" s="359"/>
    </row>
    <row r="263" spans="1:17" ht="13.5" customHeight="1" thickBot="1">
      <c r="A263" s="21" t="str">
        <f t="shared" si="10"/>
        <v>L-2350</v>
      </c>
      <c r="B263" s="345"/>
      <c r="C263" s="345" t="s">
        <v>419</v>
      </c>
      <c r="D263" s="345"/>
      <c r="E263" s="345" t="s">
        <v>419</v>
      </c>
      <c r="F263" s="345"/>
      <c r="G263" s="345"/>
      <c r="H263" s="345"/>
      <c r="I263" s="345"/>
      <c r="J263" s="345"/>
      <c r="K263" s="345"/>
      <c r="L263" s="345"/>
      <c r="M263" s="345"/>
      <c r="N263" s="345"/>
      <c r="O263" s="345"/>
      <c r="P263" s="345"/>
      <c r="Q263" s="359"/>
    </row>
    <row r="264" spans="1:17" ht="16.5" customHeight="1" thickBot="1">
      <c r="A264" s="16" t="s">
        <v>386</v>
      </c>
      <c r="B264" s="182"/>
      <c r="C264" s="182"/>
      <c r="D264" s="182"/>
      <c r="E264" s="182"/>
      <c r="F264" s="182"/>
      <c r="G264" s="182"/>
      <c r="H264" s="182"/>
      <c r="I264" s="182"/>
      <c r="J264" s="182"/>
      <c r="K264" s="182"/>
      <c r="L264" s="182"/>
      <c r="M264" s="182"/>
      <c r="N264" s="182"/>
      <c r="O264" s="182"/>
      <c r="P264" s="183"/>
      <c r="Q264" s="359"/>
    </row>
    <row r="265" spans="1:17" ht="13.5" customHeight="1">
      <c r="A265" s="21" t="str">
        <f t="shared" si="10"/>
        <v>KOM PC2000</v>
      </c>
      <c r="B265" s="345"/>
      <c r="C265" s="345"/>
      <c r="D265" s="345"/>
      <c r="E265" s="345"/>
      <c r="F265" s="345"/>
      <c r="G265" s="345"/>
      <c r="H265" s="345"/>
      <c r="I265" s="345"/>
      <c r="J265" s="345"/>
      <c r="K265" s="345"/>
      <c r="L265" s="345"/>
      <c r="M265" s="345"/>
      <c r="N265" s="345"/>
      <c r="O265" s="345"/>
      <c r="P265" s="345"/>
      <c r="Q265" s="359"/>
    </row>
    <row r="266" spans="1:17" ht="13.5" customHeight="1">
      <c r="A266" s="21" t="str">
        <f t="shared" si="10"/>
        <v>KOM PC3000</v>
      </c>
      <c r="B266" s="345"/>
      <c r="C266" s="345"/>
      <c r="D266" s="345"/>
      <c r="E266" s="345"/>
      <c r="F266" s="345"/>
      <c r="G266" s="345"/>
      <c r="H266" s="345"/>
      <c r="I266" s="345"/>
      <c r="J266" s="345"/>
      <c r="K266" s="345"/>
      <c r="L266" s="345"/>
      <c r="M266" s="345"/>
      <c r="N266" s="345"/>
      <c r="O266" s="345"/>
      <c r="P266" s="345"/>
      <c r="Q266" s="359"/>
    </row>
    <row r="267" spans="1:17" ht="13.5" customHeight="1">
      <c r="A267" s="21" t="str">
        <f t="shared" si="10"/>
        <v>KOM PC4000</v>
      </c>
      <c r="B267" s="345"/>
      <c r="C267" s="345"/>
      <c r="D267" s="345"/>
      <c r="E267" s="345"/>
      <c r="F267" s="345"/>
      <c r="G267" s="345"/>
      <c r="H267" s="345"/>
      <c r="I267" s="345"/>
      <c r="J267" s="345"/>
      <c r="K267" s="345"/>
      <c r="L267" s="345"/>
      <c r="M267" s="345"/>
      <c r="N267" s="345"/>
      <c r="O267" s="345"/>
      <c r="P267" s="345"/>
      <c r="Q267" s="359"/>
    </row>
    <row r="268" spans="1:17" ht="13.5" customHeight="1">
      <c r="A268" s="21" t="str">
        <f t="shared" si="10"/>
        <v>KOM PC5500</v>
      </c>
      <c r="B268" s="345"/>
      <c r="C268" s="345"/>
      <c r="D268" s="345"/>
      <c r="E268" s="345"/>
      <c r="F268" s="345"/>
      <c r="G268" s="345"/>
      <c r="H268" s="345"/>
      <c r="I268" s="345"/>
      <c r="J268" s="345"/>
      <c r="K268" s="345"/>
      <c r="L268" s="345"/>
      <c r="M268" s="345"/>
      <c r="N268" s="345"/>
      <c r="O268" s="345"/>
      <c r="P268" s="345"/>
      <c r="Q268" s="359"/>
    </row>
    <row r="269" spans="1:17" ht="13.5" customHeight="1" thickBot="1">
      <c r="A269" s="21" t="str">
        <f t="shared" si="10"/>
        <v>KOM PC8000</v>
      </c>
      <c r="B269" s="345"/>
      <c r="C269" s="345"/>
      <c r="D269" s="345"/>
      <c r="E269" s="345"/>
      <c r="F269" s="345"/>
      <c r="G269" s="345"/>
      <c r="H269" s="345"/>
      <c r="I269" s="345"/>
      <c r="J269" s="345"/>
      <c r="K269" s="345"/>
      <c r="L269" s="345"/>
      <c r="M269" s="345"/>
      <c r="N269" s="345"/>
      <c r="O269" s="345"/>
      <c r="P269" s="345"/>
      <c r="Q269" s="359"/>
    </row>
    <row r="270" spans="1:17" ht="16.5" customHeight="1" thickBot="1">
      <c r="A270" s="16" t="s">
        <v>145</v>
      </c>
      <c r="B270" s="182"/>
      <c r="C270" s="182"/>
      <c r="D270" s="182"/>
      <c r="E270" s="182"/>
      <c r="F270" s="182"/>
      <c r="G270" s="182"/>
      <c r="H270" s="182"/>
      <c r="I270" s="182"/>
      <c r="J270" s="182"/>
      <c r="K270" s="182"/>
      <c r="L270" s="182"/>
      <c r="M270" s="182"/>
      <c r="N270" s="182"/>
      <c r="O270" s="182"/>
      <c r="P270" s="183"/>
      <c r="Q270" s="359"/>
    </row>
    <row r="271" spans="1:17" ht="13.5" customHeight="1">
      <c r="A271" s="21" t="str">
        <f>A60</f>
        <v>H-120 (fits 325)</v>
      </c>
      <c r="B271" s="345">
        <v>5.79</v>
      </c>
      <c r="C271" s="345">
        <v>5.79</v>
      </c>
      <c r="D271" s="345">
        <v>5.79</v>
      </c>
      <c r="E271" s="345">
        <v>5.79</v>
      </c>
      <c r="F271" s="345"/>
      <c r="G271" s="345"/>
      <c r="H271" s="345"/>
      <c r="I271" s="345"/>
      <c r="J271" s="345"/>
      <c r="K271" s="345"/>
      <c r="L271" s="345"/>
      <c r="M271" s="345"/>
      <c r="N271" s="345"/>
      <c r="O271" s="345"/>
      <c r="P271" s="345"/>
      <c r="Q271" s="359"/>
    </row>
    <row r="272" spans="1:17" ht="13.5" customHeight="1">
      <c r="A272" s="21" t="str">
        <f>A61</f>
        <v>H-160 (fits 345)</v>
      </c>
      <c r="B272" s="345">
        <v>11.31</v>
      </c>
      <c r="C272" s="345">
        <v>11.31</v>
      </c>
      <c r="D272" s="345">
        <v>11.31</v>
      </c>
      <c r="E272" s="345">
        <v>11.31</v>
      </c>
      <c r="F272" s="345"/>
      <c r="G272" s="345"/>
      <c r="H272" s="345"/>
      <c r="I272" s="345"/>
      <c r="J272" s="345"/>
      <c r="K272" s="345"/>
      <c r="L272" s="345"/>
      <c r="M272" s="345"/>
      <c r="N272" s="345"/>
      <c r="O272" s="345"/>
      <c r="P272" s="345"/>
      <c r="Q272" s="359"/>
    </row>
    <row r="273" spans="1:17" ht="13.5" customHeight="1" thickBot="1">
      <c r="A273" s="21" t="str">
        <f>A62</f>
        <v>H-180 (fits 365/385)</v>
      </c>
      <c r="B273" s="345">
        <v>13.4</v>
      </c>
      <c r="C273" s="345">
        <v>13.4</v>
      </c>
      <c r="D273" s="345">
        <v>13.4</v>
      </c>
      <c r="E273" s="345">
        <v>13.4</v>
      </c>
      <c r="F273" s="345"/>
      <c r="G273" s="345"/>
      <c r="H273" s="345"/>
      <c r="I273" s="345"/>
      <c r="J273" s="345"/>
      <c r="K273" s="345"/>
      <c r="L273" s="345"/>
      <c r="M273" s="345"/>
      <c r="N273" s="345"/>
      <c r="O273" s="345"/>
      <c r="P273" s="345"/>
      <c r="Q273" s="359"/>
    </row>
    <row r="274" spans="1:17" ht="16.5" customHeight="1" thickBot="1">
      <c r="A274" s="16" t="str">
        <f t="shared" ref="A274:A281" si="11">A63</f>
        <v>Demolition Shears</v>
      </c>
      <c r="B274" s="182"/>
      <c r="C274" s="182"/>
      <c r="D274" s="182"/>
      <c r="E274" s="182"/>
      <c r="F274" s="182"/>
      <c r="G274" s="182"/>
      <c r="H274" s="182"/>
      <c r="I274" s="182"/>
      <c r="J274" s="182"/>
      <c r="K274" s="182"/>
      <c r="L274" s="182"/>
      <c r="M274" s="182"/>
      <c r="N274" s="182"/>
      <c r="O274" s="182"/>
      <c r="P274" s="183"/>
      <c r="Q274" s="359"/>
    </row>
    <row r="275" spans="1:17" ht="13.5" customHeight="1">
      <c r="A275" s="21" t="str">
        <f t="shared" si="11"/>
        <v>S340 (fits 322/325/330)</v>
      </c>
      <c r="B275" s="345"/>
      <c r="C275" s="345"/>
      <c r="D275" s="345"/>
      <c r="E275" s="345"/>
      <c r="F275" s="345"/>
      <c r="G275" s="345"/>
      <c r="H275" s="345"/>
      <c r="I275" s="345"/>
      <c r="J275" s="345"/>
      <c r="K275" s="345"/>
      <c r="L275" s="345"/>
      <c r="M275" s="345"/>
      <c r="N275" s="345"/>
      <c r="O275" s="345"/>
      <c r="P275" s="345"/>
      <c r="Q275" s="359"/>
    </row>
    <row r="276" spans="1:17" ht="13.5" customHeight="1">
      <c r="A276" s="21" t="str">
        <f t="shared" si="11"/>
        <v>S365 (fits 330/345)</v>
      </c>
      <c r="B276" s="345"/>
      <c r="C276" s="345"/>
      <c r="D276" s="345"/>
      <c r="E276" s="345"/>
      <c r="F276" s="345"/>
      <c r="G276" s="345"/>
      <c r="H276" s="345"/>
      <c r="I276" s="345"/>
      <c r="J276" s="345"/>
      <c r="K276" s="345"/>
      <c r="L276" s="345"/>
      <c r="M276" s="345"/>
      <c r="N276" s="345"/>
      <c r="O276" s="345"/>
      <c r="P276" s="345"/>
      <c r="Q276" s="359"/>
    </row>
    <row r="277" spans="1:17" ht="13.5" customHeight="1" thickBot="1">
      <c r="A277" s="21" t="str">
        <f t="shared" si="11"/>
        <v>S390 (fits 365/385)</v>
      </c>
      <c r="B277" s="345"/>
      <c r="C277" s="345"/>
      <c r="D277" s="345"/>
      <c r="E277" s="345"/>
      <c r="F277" s="345"/>
      <c r="G277" s="345"/>
      <c r="H277" s="345"/>
      <c r="I277" s="345"/>
      <c r="J277" s="345"/>
      <c r="K277" s="345"/>
      <c r="L277" s="345"/>
      <c r="M277" s="345"/>
      <c r="N277" s="345"/>
      <c r="O277" s="345"/>
      <c r="P277" s="345"/>
      <c r="Q277" s="359"/>
    </row>
    <row r="278" spans="1:17" ht="16.5" customHeight="1" thickBot="1">
      <c r="A278" s="16" t="str">
        <f t="shared" si="11"/>
        <v>Demolition Grapples</v>
      </c>
      <c r="B278" s="182"/>
      <c r="C278" s="182"/>
      <c r="D278" s="182"/>
      <c r="E278" s="182"/>
      <c r="F278" s="182"/>
      <c r="G278" s="182"/>
      <c r="H278" s="182"/>
      <c r="I278" s="182"/>
      <c r="J278" s="182"/>
      <c r="K278" s="182"/>
      <c r="L278" s="182"/>
      <c r="M278" s="182"/>
      <c r="N278" s="182"/>
      <c r="O278" s="182"/>
      <c r="P278" s="183"/>
      <c r="Q278" s="359"/>
    </row>
    <row r="279" spans="1:17" ht="13.5" customHeight="1">
      <c r="A279" s="21" t="str">
        <f t="shared" si="11"/>
        <v>G315 (fits 322/325)</v>
      </c>
      <c r="B279" s="345"/>
      <c r="C279" s="345"/>
      <c r="D279" s="345"/>
      <c r="E279" s="345"/>
      <c r="F279" s="345"/>
      <c r="G279" s="345"/>
      <c r="H279" s="345"/>
      <c r="I279" s="345"/>
      <c r="J279" s="345"/>
      <c r="K279" s="345"/>
      <c r="L279" s="345"/>
      <c r="M279" s="345"/>
      <c r="N279" s="345"/>
      <c r="O279" s="345"/>
      <c r="P279" s="345"/>
      <c r="Q279" s="359"/>
    </row>
    <row r="280" spans="1:17" ht="13.5" customHeight="1">
      <c r="A280" s="21" t="str">
        <f t="shared" si="11"/>
        <v>G320 (fits 325/330)</v>
      </c>
      <c r="B280" s="345"/>
      <c r="C280" s="345"/>
      <c r="D280" s="345"/>
      <c r="E280" s="345"/>
      <c r="F280" s="345"/>
      <c r="G280" s="345"/>
      <c r="H280" s="345"/>
      <c r="I280" s="345"/>
      <c r="J280" s="345"/>
      <c r="K280" s="345"/>
      <c r="L280" s="345"/>
      <c r="M280" s="345"/>
      <c r="N280" s="345"/>
      <c r="O280" s="345"/>
      <c r="P280" s="345"/>
      <c r="Q280" s="359"/>
    </row>
    <row r="281" spans="1:17" ht="13.5" customHeight="1" thickBot="1">
      <c r="A281" s="21" t="str">
        <f t="shared" si="11"/>
        <v>G330 (fits 345/365)</v>
      </c>
      <c r="B281" s="345"/>
      <c r="C281" s="345"/>
      <c r="D281" s="345"/>
      <c r="E281" s="345"/>
      <c r="F281" s="345"/>
      <c r="G281" s="345"/>
      <c r="H281" s="345"/>
      <c r="I281" s="345"/>
      <c r="J281" s="345"/>
      <c r="K281" s="345"/>
      <c r="L281" s="345"/>
      <c r="M281" s="345"/>
      <c r="N281" s="345"/>
      <c r="O281" s="345"/>
      <c r="P281" s="345"/>
      <c r="Q281" s="359"/>
    </row>
    <row r="282" spans="1:17" ht="16.5" customHeight="1" thickBot="1">
      <c r="A282" s="16" t="s">
        <v>68</v>
      </c>
      <c r="B282" s="182"/>
      <c r="C282" s="182"/>
      <c r="D282" s="182"/>
      <c r="E282" s="182"/>
      <c r="F282" s="182"/>
      <c r="G282" s="182"/>
      <c r="H282" s="182"/>
      <c r="I282" s="182"/>
      <c r="J282" s="182"/>
      <c r="K282" s="182"/>
      <c r="L282" s="182"/>
      <c r="M282" s="182"/>
      <c r="N282" s="182"/>
      <c r="O282" s="182"/>
      <c r="P282" s="183"/>
      <c r="Q282" s="359"/>
    </row>
    <row r="283" spans="1:17" ht="13.5" customHeight="1">
      <c r="A283" s="21" t="str">
        <f t="shared" ref="A283:A303" si="12">A72</f>
        <v>420D 4WD Backhoe</v>
      </c>
      <c r="B283" s="345">
        <v>3.7</v>
      </c>
      <c r="C283" s="345">
        <v>3.7</v>
      </c>
      <c r="D283" s="345">
        <v>3.7</v>
      </c>
      <c r="E283" s="345">
        <v>3.7</v>
      </c>
      <c r="F283" s="345"/>
      <c r="G283" s="345"/>
      <c r="H283" s="345"/>
      <c r="I283" s="345"/>
      <c r="J283" s="345"/>
      <c r="K283" s="345"/>
      <c r="L283" s="345"/>
      <c r="M283" s="345"/>
      <c r="N283" s="345"/>
      <c r="O283" s="345"/>
      <c r="P283" s="345"/>
      <c r="Q283" s="359"/>
    </row>
    <row r="284" spans="1:17" ht="13.5" customHeight="1">
      <c r="A284" s="21" t="str">
        <f t="shared" si="12"/>
        <v>428D 4WD Backhoe</v>
      </c>
      <c r="B284" s="345">
        <v>3.8</v>
      </c>
      <c r="C284" s="345">
        <v>3.8</v>
      </c>
      <c r="D284" s="345">
        <v>3.8</v>
      </c>
      <c r="E284" s="345">
        <v>3.8</v>
      </c>
      <c r="F284" s="345"/>
      <c r="G284" s="345"/>
      <c r="H284" s="345"/>
      <c r="I284" s="345"/>
      <c r="J284" s="345"/>
      <c r="K284" s="345"/>
      <c r="L284" s="345"/>
      <c r="M284" s="345"/>
      <c r="N284" s="345"/>
      <c r="O284" s="345"/>
      <c r="P284" s="345"/>
      <c r="Q284" s="359"/>
    </row>
    <row r="285" spans="1:17" ht="13.5" customHeight="1">
      <c r="A285" s="21" t="str">
        <f t="shared" si="12"/>
        <v>CS533E Vibratory Roller</v>
      </c>
      <c r="B285" s="341" t="s">
        <v>189</v>
      </c>
      <c r="C285" s="341" t="s">
        <v>189</v>
      </c>
      <c r="D285" s="341" t="s">
        <v>189</v>
      </c>
      <c r="E285" s="341" t="s">
        <v>189</v>
      </c>
      <c r="F285" s="341" t="s">
        <v>189</v>
      </c>
      <c r="G285" s="341" t="s">
        <v>189</v>
      </c>
      <c r="H285" s="341" t="s">
        <v>189</v>
      </c>
      <c r="I285" s="341" t="s">
        <v>189</v>
      </c>
      <c r="J285" s="341" t="s">
        <v>189</v>
      </c>
      <c r="K285" s="341" t="s">
        <v>189</v>
      </c>
      <c r="L285" s="341" t="s">
        <v>189</v>
      </c>
      <c r="M285" s="341" t="s">
        <v>189</v>
      </c>
      <c r="N285" s="341" t="s">
        <v>189</v>
      </c>
      <c r="O285" s="341" t="s">
        <v>189</v>
      </c>
      <c r="P285" s="341" t="s">
        <v>189</v>
      </c>
      <c r="Q285" s="359"/>
    </row>
    <row r="286" spans="1:17" ht="13.5" customHeight="1">
      <c r="A286" s="21" t="str">
        <f t="shared" si="12"/>
        <v>CS663E Vibratory Roller</v>
      </c>
      <c r="B286" s="341" t="s">
        <v>189</v>
      </c>
      <c r="C286" s="341" t="s">
        <v>189</v>
      </c>
      <c r="D286" s="341" t="s">
        <v>189</v>
      </c>
      <c r="E286" s="341" t="s">
        <v>189</v>
      </c>
      <c r="F286" s="341" t="s">
        <v>189</v>
      </c>
      <c r="G286" s="341" t="s">
        <v>189</v>
      </c>
      <c r="H286" s="341" t="s">
        <v>189</v>
      </c>
      <c r="I286" s="341" t="s">
        <v>189</v>
      </c>
      <c r="J286" s="341" t="s">
        <v>189</v>
      </c>
      <c r="K286" s="341" t="s">
        <v>189</v>
      </c>
      <c r="L286" s="341" t="s">
        <v>189</v>
      </c>
      <c r="M286" s="341" t="s">
        <v>189</v>
      </c>
      <c r="N286" s="341" t="s">
        <v>189</v>
      </c>
      <c r="O286" s="341" t="s">
        <v>189</v>
      </c>
      <c r="P286" s="341" t="s">
        <v>189</v>
      </c>
      <c r="Q286" s="359"/>
    </row>
    <row r="287" spans="1:17" ht="13.5" customHeight="1">
      <c r="A287" s="21" t="str">
        <f t="shared" si="12"/>
        <v>CP533E Sheepsfoot Compactor</v>
      </c>
      <c r="B287" s="341" t="s">
        <v>189</v>
      </c>
      <c r="C287" s="341" t="s">
        <v>189</v>
      </c>
      <c r="D287" s="341" t="s">
        <v>189</v>
      </c>
      <c r="E287" s="341" t="s">
        <v>189</v>
      </c>
      <c r="F287" s="341" t="s">
        <v>189</v>
      </c>
      <c r="G287" s="341" t="s">
        <v>189</v>
      </c>
      <c r="H287" s="341" t="s">
        <v>189</v>
      </c>
      <c r="I287" s="341" t="s">
        <v>189</v>
      </c>
      <c r="J287" s="341" t="s">
        <v>189</v>
      </c>
      <c r="K287" s="341" t="s">
        <v>189</v>
      </c>
      <c r="L287" s="341" t="s">
        <v>189</v>
      </c>
      <c r="M287" s="341" t="s">
        <v>189</v>
      </c>
      <c r="N287" s="341" t="s">
        <v>189</v>
      </c>
      <c r="O287" s="341" t="s">
        <v>189</v>
      </c>
      <c r="P287" s="341" t="s">
        <v>189</v>
      </c>
      <c r="Q287" s="359"/>
    </row>
    <row r="288" spans="1:17" ht="13.5" customHeight="1">
      <c r="A288" s="21" t="str">
        <f t="shared" si="12"/>
        <v>CP663E Sheepsfoot Compactor</v>
      </c>
      <c r="B288" s="341" t="s">
        <v>189</v>
      </c>
      <c r="C288" s="341" t="s">
        <v>189</v>
      </c>
      <c r="D288" s="341" t="s">
        <v>189</v>
      </c>
      <c r="E288" s="341" t="s">
        <v>189</v>
      </c>
      <c r="F288" s="341" t="s">
        <v>189</v>
      </c>
      <c r="G288" s="341" t="s">
        <v>189</v>
      </c>
      <c r="H288" s="341" t="s">
        <v>189</v>
      </c>
      <c r="I288" s="341" t="s">
        <v>189</v>
      </c>
      <c r="J288" s="341" t="s">
        <v>189</v>
      </c>
      <c r="K288" s="341" t="s">
        <v>189</v>
      </c>
      <c r="L288" s="341" t="s">
        <v>189</v>
      </c>
      <c r="M288" s="341" t="s">
        <v>189</v>
      </c>
      <c r="N288" s="341" t="s">
        <v>189</v>
      </c>
      <c r="O288" s="341" t="s">
        <v>189</v>
      </c>
      <c r="P288" s="341" t="s">
        <v>189</v>
      </c>
      <c r="Q288" s="359"/>
    </row>
    <row r="289" spans="1:17" ht="13.5" customHeight="1">
      <c r="A289" s="21" t="str">
        <f t="shared" si="12"/>
        <v>Light Truck - 1.5 Ton</v>
      </c>
      <c r="B289" s="341" t="s">
        <v>189</v>
      </c>
      <c r="C289" s="341" t="s">
        <v>189</v>
      </c>
      <c r="D289" s="341" t="s">
        <v>189</v>
      </c>
      <c r="E289" s="341" t="s">
        <v>189</v>
      </c>
      <c r="F289" s="341" t="s">
        <v>189</v>
      </c>
      <c r="G289" s="341" t="s">
        <v>189</v>
      </c>
      <c r="H289" s="341" t="s">
        <v>189</v>
      </c>
      <c r="I289" s="341" t="s">
        <v>189</v>
      </c>
      <c r="J289" s="341" t="s">
        <v>189</v>
      </c>
      <c r="K289" s="341" t="s">
        <v>189</v>
      </c>
      <c r="L289" s="341" t="s">
        <v>189</v>
      </c>
      <c r="M289" s="341" t="s">
        <v>189</v>
      </c>
      <c r="N289" s="341" t="s">
        <v>189</v>
      </c>
      <c r="O289" s="341" t="s">
        <v>189</v>
      </c>
      <c r="P289" s="341" t="s">
        <v>189</v>
      </c>
      <c r="Q289" s="359"/>
    </row>
    <row r="290" spans="1:17" ht="13.5" customHeight="1">
      <c r="A290" s="21" t="str">
        <f t="shared" si="12"/>
        <v>Supervisor's Truck</v>
      </c>
      <c r="B290" s="341" t="s">
        <v>189</v>
      </c>
      <c r="C290" s="341" t="s">
        <v>189</v>
      </c>
      <c r="D290" s="341" t="s">
        <v>189</v>
      </c>
      <c r="E290" s="341" t="s">
        <v>189</v>
      </c>
      <c r="F290" s="341" t="s">
        <v>189</v>
      </c>
      <c r="G290" s="341" t="s">
        <v>189</v>
      </c>
      <c r="H290" s="341" t="s">
        <v>189</v>
      </c>
      <c r="I290" s="341" t="s">
        <v>189</v>
      </c>
      <c r="J290" s="341" t="s">
        <v>189</v>
      </c>
      <c r="K290" s="341" t="s">
        <v>189</v>
      </c>
      <c r="L290" s="341" t="s">
        <v>189</v>
      </c>
      <c r="M290" s="341" t="s">
        <v>189</v>
      </c>
      <c r="N290" s="341" t="s">
        <v>189</v>
      </c>
      <c r="O290" s="341" t="s">
        <v>189</v>
      </c>
      <c r="P290" s="341" t="s">
        <v>189</v>
      </c>
      <c r="Q290" s="359"/>
    </row>
    <row r="291" spans="1:17" ht="13.5" customHeight="1">
      <c r="A291" s="21" t="str">
        <f t="shared" si="12"/>
        <v>Flatbed Truck</v>
      </c>
      <c r="B291" s="341" t="s">
        <v>189</v>
      </c>
      <c r="C291" s="341" t="s">
        <v>189</v>
      </c>
      <c r="D291" s="341" t="s">
        <v>189</v>
      </c>
      <c r="E291" s="341" t="s">
        <v>189</v>
      </c>
      <c r="F291" s="341" t="s">
        <v>189</v>
      </c>
      <c r="G291" s="341" t="s">
        <v>189</v>
      </c>
      <c r="H291" s="341" t="s">
        <v>189</v>
      </c>
      <c r="I291" s="341" t="s">
        <v>189</v>
      </c>
      <c r="J291" s="341" t="s">
        <v>189</v>
      </c>
      <c r="K291" s="341" t="s">
        <v>189</v>
      </c>
      <c r="L291" s="341" t="s">
        <v>189</v>
      </c>
      <c r="M291" s="341" t="s">
        <v>189</v>
      </c>
      <c r="N291" s="341" t="s">
        <v>189</v>
      </c>
      <c r="O291" s="341" t="s">
        <v>189</v>
      </c>
      <c r="P291" s="341" t="s">
        <v>189</v>
      </c>
      <c r="Q291" s="359"/>
    </row>
    <row r="292" spans="1:17" ht="13.5" customHeight="1">
      <c r="A292" s="21" t="str">
        <f t="shared" si="12"/>
        <v>Air Compressor + tools</v>
      </c>
      <c r="B292" s="341" t="s">
        <v>189</v>
      </c>
      <c r="C292" s="341" t="s">
        <v>189</v>
      </c>
      <c r="D292" s="341" t="s">
        <v>189</v>
      </c>
      <c r="E292" s="341" t="s">
        <v>189</v>
      </c>
      <c r="F292" s="341" t="s">
        <v>189</v>
      </c>
      <c r="G292" s="341" t="s">
        <v>189</v>
      </c>
      <c r="H292" s="341" t="s">
        <v>189</v>
      </c>
      <c r="I292" s="341" t="s">
        <v>189</v>
      </c>
      <c r="J292" s="341" t="s">
        <v>189</v>
      </c>
      <c r="K292" s="341" t="s">
        <v>189</v>
      </c>
      <c r="L292" s="341" t="s">
        <v>189</v>
      </c>
      <c r="M292" s="341" t="s">
        <v>189</v>
      </c>
      <c r="N292" s="341" t="s">
        <v>189</v>
      </c>
      <c r="O292" s="341" t="s">
        <v>189</v>
      </c>
      <c r="P292" s="341" t="s">
        <v>189</v>
      </c>
      <c r="Q292" s="359"/>
    </row>
    <row r="293" spans="1:17" ht="13.5" customHeight="1">
      <c r="A293" s="21" t="str">
        <f t="shared" si="12"/>
        <v>Welding Equipment</v>
      </c>
      <c r="B293" s="341" t="s">
        <v>189</v>
      </c>
      <c r="C293" s="341" t="s">
        <v>189</v>
      </c>
      <c r="D293" s="341" t="s">
        <v>189</v>
      </c>
      <c r="E293" s="341" t="s">
        <v>189</v>
      </c>
      <c r="F293" s="341" t="s">
        <v>189</v>
      </c>
      <c r="G293" s="341" t="s">
        <v>189</v>
      </c>
      <c r="H293" s="341" t="s">
        <v>189</v>
      </c>
      <c r="I293" s="341" t="s">
        <v>189</v>
      </c>
      <c r="J293" s="341" t="s">
        <v>189</v>
      </c>
      <c r="K293" s="341" t="s">
        <v>189</v>
      </c>
      <c r="L293" s="341" t="s">
        <v>189</v>
      </c>
      <c r="M293" s="341" t="s">
        <v>189</v>
      </c>
      <c r="N293" s="341" t="s">
        <v>189</v>
      </c>
      <c r="O293" s="341" t="s">
        <v>189</v>
      </c>
      <c r="P293" s="341" t="s">
        <v>189</v>
      </c>
      <c r="Q293" s="359"/>
    </row>
    <row r="294" spans="1:17" ht="13.5" customHeight="1">
      <c r="A294" s="21" t="str">
        <f t="shared" si="12"/>
        <v>Heavy Duty Drill Rig</v>
      </c>
      <c r="B294" s="341" t="s">
        <v>189</v>
      </c>
      <c r="C294" s="341" t="s">
        <v>189</v>
      </c>
      <c r="D294" s="341" t="s">
        <v>189</v>
      </c>
      <c r="E294" s="341" t="s">
        <v>189</v>
      </c>
      <c r="F294" s="341" t="s">
        <v>189</v>
      </c>
      <c r="G294" s="341" t="s">
        <v>189</v>
      </c>
      <c r="H294" s="341" t="s">
        <v>189</v>
      </c>
      <c r="I294" s="341" t="s">
        <v>189</v>
      </c>
      <c r="J294" s="341" t="s">
        <v>189</v>
      </c>
      <c r="K294" s="341" t="s">
        <v>189</v>
      </c>
      <c r="L294" s="341" t="s">
        <v>189</v>
      </c>
      <c r="M294" s="341" t="s">
        <v>189</v>
      </c>
      <c r="N294" s="341" t="s">
        <v>189</v>
      </c>
      <c r="O294" s="341" t="s">
        <v>189</v>
      </c>
      <c r="P294" s="341" t="s">
        <v>189</v>
      </c>
      <c r="Q294" s="359"/>
    </row>
    <row r="295" spans="1:17" ht="13.5" customHeight="1">
      <c r="A295" s="21" t="str">
        <f t="shared" si="12"/>
        <v>Pump (plugging) Drill Rig</v>
      </c>
      <c r="B295" s="341" t="s">
        <v>189</v>
      </c>
      <c r="C295" s="341" t="s">
        <v>189</v>
      </c>
      <c r="D295" s="341" t="s">
        <v>189</v>
      </c>
      <c r="E295" s="341" t="s">
        <v>189</v>
      </c>
      <c r="F295" s="341" t="s">
        <v>189</v>
      </c>
      <c r="G295" s="341" t="s">
        <v>189</v>
      </c>
      <c r="H295" s="341" t="s">
        <v>189</v>
      </c>
      <c r="I295" s="341" t="s">
        <v>189</v>
      </c>
      <c r="J295" s="341" t="s">
        <v>189</v>
      </c>
      <c r="K295" s="341" t="s">
        <v>189</v>
      </c>
      <c r="L295" s="341" t="s">
        <v>189</v>
      </c>
      <c r="M295" s="341" t="s">
        <v>189</v>
      </c>
      <c r="N295" s="341" t="s">
        <v>189</v>
      </c>
      <c r="O295" s="341" t="s">
        <v>189</v>
      </c>
      <c r="P295" s="341" t="s">
        <v>189</v>
      </c>
      <c r="Q295" s="359"/>
    </row>
    <row r="296" spans="1:17" ht="13.5" customHeight="1">
      <c r="A296" s="21" t="str">
        <f t="shared" si="12"/>
        <v>Concrete Pump</v>
      </c>
      <c r="B296" s="341" t="s">
        <v>189</v>
      </c>
      <c r="C296" s="341" t="s">
        <v>189</v>
      </c>
      <c r="D296" s="341" t="s">
        <v>189</v>
      </c>
      <c r="E296" s="341" t="s">
        <v>189</v>
      </c>
      <c r="F296" s="341" t="s">
        <v>189</v>
      </c>
      <c r="G296" s="341" t="s">
        <v>189</v>
      </c>
      <c r="H296" s="341" t="s">
        <v>189</v>
      </c>
      <c r="I296" s="341" t="s">
        <v>189</v>
      </c>
      <c r="J296" s="341" t="s">
        <v>189</v>
      </c>
      <c r="K296" s="341" t="s">
        <v>189</v>
      </c>
      <c r="L296" s="341" t="s">
        <v>189</v>
      </c>
      <c r="M296" s="341" t="s">
        <v>189</v>
      </c>
      <c r="N296" s="341" t="s">
        <v>189</v>
      </c>
      <c r="O296" s="341" t="s">
        <v>189</v>
      </c>
      <c r="P296" s="341" t="s">
        <v>189</v>
      </c>
      <c r="Q296" s="359"/>
    </row>
    <row r="297" spans="1:17" ht="13.5" customHeight="1">
      <c r="A297" s="21" t="str">
        <f t="shared" si="12"/>
        <v>Gas Engine Vibrator</v>
      </c>
      <c r="B297" s="341" t="s">
        <v>189</v>
      </c>
      <c r="C297" s="341" t="s">
        <v>189</v>
      </c>
      <c r="D297" s="341" t="s">
        <v>189</v>
      </c>
      <c r="E297" s="341" t="s">
        <v>189</v>
      </c>
      <c r="F297" s="341" t="s">
        <v>189</v>
      </c>
      <c r="G297" s="341" t="s">
        <v>189</v>
      </c>
      <c r="H297" s="341" t="s">
        <v>189</v>
      </c>
      <c r="I297" s="341" t="s">
        <v>189</v>
      </c>
      <c r="J297" s="341" t="s">
        <v>189</v>
      </c>
      <c r="K297" s="341" t="s">
        <v>189</v>
      </c>
      <c r="L297" s="341" t="s">
        <v>189</v>
      </c>
      <c r="M297" s="341" t="s">
        <v>189</v>
      </c>
      <c r="N297" s="341" t="s">
        <v>189</v>
      </c>
      <c r="O297" s="341" t="s">
        <v>189</v>
      </c>
      <c r="P297" s="341" t="s">
        <v>189</v>
      </c>
      <c r="Q297" s="359"/>
    </row>
    <row r="298" spans="1:17" ht="13.5" customHeight="1">
      <c r="A298" s="21" t="str">
        <f t="shared" si="12"/>
        <v>Generator 5KW</v>
      </c>
      <c r="B298" s="341" t="s">
        <v>189</v>
      </c>
      <c r="C298" s="341" t="s">
        <v>189</v>
      </c>
      <c r="D298" s="341" t="s">
        <v>189</v>
      </c>
      <c r="E298" s="341" t="s">
        <v>189</v>
      </c>
      <c r="F298" s="341" t="s">
        <v>189</v>
      </c>
      <c r="G298" s="341" t="s">
        <v>189</v>
      </c>
      <c r="H298" s="341" t="s">
        <v>189</v>
      </c>
      <c r="I298" s="341" t="s">
        <v>189</v>
      </c>
      <c r="J298" s="341" t="s">
        <v>189</v>
      </c>
      <c r="K298" s="341" t="s">
        <v>189</v>
      </c>
      <c r="L298" s="341" t="s">
        <v>189</v>
      </c>
      <c r="M298" s="341" t="s">
        <v>189</v>
      </c>
      <c r="N298" s="341" t="s">
        <v>189</v>
      </c>
      <c r="O298" s="341" t="s">
        <v>189</v>
      </c>
      <c r="P298" s="341" t="s">
        <v>189</v>
      </c>
      <c r="Q298" s="359"/>
    </row>
    <row r="299" spans="1:17" ht="13.5" customHeight="1">
      <c r="A299" s="21" t="str">
        <f t="shared" si="12"/>
        <v>HDEP Welder (pipe or liner)</v>
      </c>
      <c r="B299" s="341" t="s">
        <v>189</v>
      </c>
      <c r="C299" s="341" t="s">
        <v>189</v>
      </c>
      <c r="D299" s="341" t="s">
        <v>189</v>
      </c>
      <c r="E299" s="341" t="s">
        <v>189</v>
      </c>
      <c r="F299" s="341" t="s">
        <v>189</v>
      </c>
      <c r="G299" s="341" t="s">
        <v>189</v>
      </c>
      <c r="H299" s="341" t="s">
        <v>189</v>
      </c>
      <c r="I299" s="341" t="s">
        <v>189</v>
      </c>
      <c r="J299" s="341" t="s">
        <v>189</v>
      </c>
      <c r="K299" s="341" t="s">
        <v>189</v>
      </c>
      <c r="L299" s="341" t="s">
        <v>189</v>
      </c>
      <c r="M299" s="341" t="s">
        <v>189</v>
      </c>
      <c r="N299" s="341" t="s">
        <v>189</v>
      </c>
      <c r="O299" s="341" t="s">
        <v>189</v>
      </c>
      <c r="P299" s="341" t="s">
        <v>189</v>
      </c>
      <c r="Q299" s="359"/>
    </row>
    <row r="300" spans="1:17" ht="13.5" customHeight="1">
      <c r="A300" s="21" t="str">
        <f t="shared" si="12"/>
        <v>5 Ton Crane</v>
      </c>
      <c r="B300" s="341" t="s">
        <v>189</v>
      </c>
      <c r="C300" s="341" t="s">
        <v>189</v>
      </c>
      <c r="D300" s="341" t="s">
        <v>189</v>
      </c>
      <c r="E300" s="341" t="s">
        <v>189</v>
      </c>
      <c r="F300" s="341" t="s">
        <v>189</v>
      </c>
      <c r="G300" s="341" t="s">
        <v>189</v>
      </c>
      <c r="H300" s="341" t="s">
        <v>189</v>
      </c>
      <c r="I300" s="341" t="s">
        <v>189</v>
      </c>
      <c r="J300" s="341" t="s">
        <v>189</v>
      </c>
      <c r="K300" s="341" t="s">
        <v>189</v>
      </c>
      <c r="L300" s="341" t="s">
        <v>189</v>
      </c>
      <c r="M300" s="341" t="s">
        <v>189</v>
      </c>
      <c r="N300" s="341" t="s">
        <v>189</v>
      </c>
      <c r="O300" s="341" t="s">
        <v>189</v>
      </c>
      <c r="P300" s="341" t="s">
        <v>189</v>
      </c>
      <c r="Q300" s="359"/>
    </row>
    <row r="301" spans="1:17" ht="13.5" customHeight="1">
      <c r="A301" s="21" t="str">
        <f t="shared" si="12"/>
        <v>20 Ton Crane</v>
      </c>
      <c r="B301" s="341" t="s">
        <v>189</v>
      </c>
      <c r="C301" s="341" t="s">
        <v>189</v>
      </c>
      <c r="D301" s="341" t="s">
        <v>189</v>
      </c>
      <c r="E301" s="341" t="s">
        <v>189</v>
      </c>
      <c r="F301" s="341" t="s">
        <v>189</v>
      </c>
      <c r="G301" s="341" t="s">
        <v>189</v>
      </c>
      <c r="H301" s="341" t="s">
        <v>189</v>
      </c>
      <c r="I301" s="341" t="s">
        <v>189</v>
      </c>
      <c r="J301" s="341" t="s">
        <v>189</v>
      </c>
      <c r="K301" s="341" t="s">
        <v>189</v>
      </c>
      <c r="L301" s="341" t="s">
        <v>189</v>
      </c>
      <c r="M301" s="341" t="s">
        <v>189</v>
      </c>
      <c r="N301" s="341" t="s">
        <v>189</v>
      </c>
      <c r="O301" s="341" t="s">
        <v>189</v>
      </c>
      <c r="P301" s="341" t="s">
        <v>189</v>
      </c>
      <c r="Q301" s="359"/>
    </row>
    <row r="302" spans="1:17" ht="13.5" customHeight="1">
      <c r="A302" s="21" t="str">
        <f t="shared" si="12"/>
        <v>50 Ton Crane</v>
      </c>
      <c r="B302" s="341" t="s">
        <v>189</v>
      </c>
      <c r="C302" s="341" t="s">
        <v>189</v>
      </c>
      <c r="D302" s="341" t="s">
        <v>189</v>
      </c>
      <c r="E302" s="341" t="s">
        <v>189</v>
      </c>
      <c r="F302" s="341" t="s">
        <v>189</v>
      </c>
      <c r="G302" s="341" t="s">
        <v>189</v>
      </c>
      <c r="H302" s="341" t="s">
        <v>189</v>
      </c>
      <c r="I302" s="341" t="s">
        <v>189</v>
      </c>
      <c r="J302" s="341" t="s">
        <v>189</v>
      </c>
      <c r="K302" s="341" t="s">
        <v>189</v>
      </c>
      <c r="L302" s="341" t="s">
        <v>189</v>
      </c>
      <c r="M302" s="341" t="s">
        <v>189</v>
      </c>
      <c r="N302" s="341" t="s">
        <v>189</v>
      </c>
      <c r="O302" s="341" t="s">
        <v>189</v>
      </c>
      <c r="P302" s="341" t="s">
        <v>189</v>
      </c>
      <c r="Q302" s="359"/>
    </row>
    <row r="303" spans="1:17" ht="13.5" customHeight="1" thickBot="1">
      <c r="A303" s="62" t="str">
        <f t="shared" si="12"/>
        <v>120 Ton Crane</v>
      </c>
      <c r="B303" s="341" t="s">
        <v>189</v>
      </c>
      <c r="C303" s="341" t="s">
        <v>189</v>
      </c>
      <c r="D303" s="341" t="s">
        <v>189</v>
      </c>
      <c r="E303" s="341" t="s">
        <v>189</v>
      </c>
      <c r="F303" s="341" t="s">
        <v>189</v>
      </c>
      <c r="G303" s="341" t="s">
        <v>189</v>
      </c>
      <c r="H303" s="341" t="s">
        <v>189</v>
      </c>
      <c r="I303" s="341" t="s">
        <v>189</v>
      </c>
      <c r="J303" s="341" t="s">
        <v>189</v>
      </c>
      <c r="K303" s="341" t="s">
        <v>189</v>
      </c>
      <c r="L303" s="341" t="s">
        <v>189</v>
      </c>
      <c r="M303" s="341" t="s">
        <v>189</v>
      </c>
      <c r="N303" s="341" t="s">
        <v>189</v>
      </c>
      <c r="O303" s="341" t="s">
        <v>189</v>
      </c>
      <c r="P303" s="341" t="s">
        <v>189</v>
      </c>
      <c r="Q303" s="359"/>
    </row>
    <row r="304" spans="1:17" ht="16.5" customHeight="1" thickBot="1">
      <c r="A304" s="16" t="s">
        <v>65</v>
      </c>
      <c r="B304" s="182"/>
      <c r="C304" s="182"/>
      <c r="D304" s="182"/>
      <c r="E304" s="182"/>
      <c r="F304" s="182"/>
      <c r="G304" s="182"/>
      <c r="H304" s="182"/>
      <c r="I304" s="182"/>
      <c r="J304" s="182"/>
      <c r="K304" s="182"/>
      <c r="L304" s="182"/>
      <c r="M304" s="182"/>
      <c r="N304" s="182"/>
      <c r="O304" s="182"/>
      <c r="P304" s="183"/>
      <c r="Q304" s="359"/>
    </row>
    <row r="305" spans="1:17" ht="13.5" customHeight="1">
      <c r="A305" s="21" t="str">
        <f t="shared" ref="A305:A319" si="13">A94</f>
        <v>725 (articulated)</v>
      </c>
      <c r="B305" s="345">
        <v>3.32</v>
      </c>
      <c r="C305" s="345">
        <v>3.32</v>
      </c>
      <c r="D305" s="345">
        <v>3.32</v>
      </c>
      <c r="E305" s="345">
        <v>3.32</v>
      </c>
      <c r="F305" s="345"/>
      <c r="G305" s="345"/>
      <c r="H305" s="345"/>
      <c r="I305" s="345"/>
      <c r="J305" s="345"/>
      <c r="K305" s="345"/>
      <c r="L305" s="345"/>
      <c r="M305" s="345"/>
      <c r="N305" s="345"/>
      <c r="O305" s="345"/>
      <c r="P305" s="345"/>
      <c r="Q305" s="359"/>
    </row>
    <row r="306" spans="1:17" ht="13.5" customHeight="1">
      <c r="A306" s="21" t="str">
        <f t="shared" si="13"/>
        <v>730  (articulated)</v>
      </c>
      <c r="B306" s="345">
        <v>3.32</v>
      </c>
      <c r="C306" s="345">
        <v>3.32</v>
      </c>
      <c r="D306" s="382">
        <v>3.32</v>
      </c>
      <c r="E306" s="345">
        <v>3.32</v>
      </c>
      <c r="F306" s="345"/>
      <c r="G306" s="345"/>
      <c r="H306" s="345"/>
      <c r="I306" s="345"/>
      <c r="J306" s="345"/>
      <c r="K306" s="345"/>
      <c r="L306" s="345"/>
      <c r="M306" s="345"/>
      <c r="N306" s="345"/>
      <c r="O306" s="345"/>
      <c r="P306" s="345"/>
      <c r="Q306" s="359"/>
    </row>
    <row r="307" spans="1:17" ht="13.5" customHeight="1">
      <c r="A307" s="21" t="str">
        <f t="shared" si="13"/>
        <v>735 (articulated)</v>
      </c>
      <c r="B307" s="345">
        <v>3.32</v>
      </c>
      <c r="C307" s="345">
        <v>3.32</v>
      </c>
      <c r="D307" s="345">
        <v>3.32</v>
      </c>
      <c r="E307" s="345">
        <v>3.32</v>
      </c>
      <c r="F307" s="345"/>
      <c r="G307" s="345"/>
      <c r="H307" s="345"/>
      <c r="I307" s="345"/>
      <c r="J307" s="345"/>
      <c r="K307" s="345"/>
      <c r="L307" s="345"/>
      <c r="M307" s="345"/>
      <c r="N307" s="345"/>
      <c r="O307" s="345"/>
      <c r="P307" s="345"/>
      <c r="Q307" s="359"/>
    </row>
    <row r="308" spans="1:17" ht="13.5" customHeight="1">
      <c r="A308" s="21" t="str">
        <f t="shared" si="13"/>
        <v>740 (articulated)</v>
      </c>
      <c r="B308" s="345">
        <v>3.32</v>
      </c>
      <c r="C308" s="345">
        <v>3.32</v>
      </c>
      <c r="D308" s="345">
        <v>3.32</v>
      </c>
      <c r="E308" s="345">
        <v>3.32</v>
      </c>
      <c r="F308" s="345"/>
      <c r="G308" s="345"/>
      <c r="H308" s="345"/>
      <c r="I308" s="345"/>
      <c r="J308" s="345"/>
      <c r="K308" s="345"/>
      <c r="L308" s="345"/>
      <c r="M308" s="345"/>
      <c r="N308" s="345"/>
      <c r="O308" s="345"/>
      <c r="P308" s="345"/>
      <c r="Q308" s="359"/>
    </row>
    <row r="309" spans="1:17" ht="13.5" customHeight="1">
      <c r="A309" s="21" t="str">
        <f t="shared" si="13"/>
        <v>769D</v>
      </c>
      <c r="B309" s="345">
        <v>3.71</v>
      </c>
      <c r="C309" s="345">
        <v>3.71</v>
      </c>
      <c r="D309" s="345" t="s">
        <v>189</v>
      </c>
      <c r="E309" s="345" t="s">
        <v>189</v>
      </c>
      <c r="F309" s="345"/>
      <c r="G309" s="345"/>
      <c r="H309" s="345"/>
      <c r="I309" s="345"/>
      <c r="J309" s="345"/>
      <c r="K309" s="345"/>
      <c r="L309" s="345"/>
      <c r="M309" s="345"/>
      <c r="N309" s="345"/>
      <c r="O309" s="345"/>
      <c r="P309" s="345"/>
      <c r="Q309" s="359"/>
    </row>
    <row r="310" spans="1:17" ht="13.5" customHeight="1">
      <c r="A310" s="21" t="str">
        <f t="shared" si="13"/>
        <v>773E</v>
      </c>
      <c r="B310" s="345">
        <v>4.16</v>
      </c>
      <c r="C310" s="345">
        <v>4.16</v>
      </c>
      <c r="D310" s="345" t="s">
        <v>189</v>
      </c>
      <c r="E310" s="345" t="s">
        <v>189</v>
      </c>
      <c r="F310" s="345"/>
      <c r="G310" s="345"/>
      <c r="H310" s="345"/>
      <c r="I310" s="345"/>
      <c r="J310" s="345"/>
      <c r="K310" s="345"/>
      <c r="L310" s="345"/>
      <c r="M310" s="345"/>
      <c r="N310" s="345"/>
      <c r="O310" s="345"/>
      <c r="P310" s="345"/>
      <c r="Q310" s="359"/>
    </row>
    <row r="311" spans="1:17" ht="13.5" customHeight="1">
      <c r="A311" s="21" t="str">
        <f t="shared" si="13"/>
        <v>777D</v>
      </c>
      <c r="B311" s="345">
        <v>4.6500000000000004</v>
      </c>
      <c r="C311" s="345">
        <v>4.6500000000000004</v>
      </c>
      <c r="D311" s="345" t="s">
        <v>189</v>
      </c>
      <c r="E311" s="345" t="s">
        <v>189</v>
      </c>
      <c r="F311" s="345"/>
      <c r="G311" s="345"/>
      <c r="H311" s="345"/>
      <c r="I311" s="345"/>
      <c r="J311" s="345"/>
      <c r="K311" s="345"/>
      <c r="L311" s="345"/>
      <c r="M311" s="345"/>
      <c r="N311" s="345"/>
      <c r="O311" s="345"/>
      <c r="P311" s="345"/>
      <c r="Q311" s="359"/>
    </row>
    <row r="312" spans="1:17" ht="13.5" customHeight="1">
      <c r="A312" s="21" t="str">
        <f t="shared" si="13"/>
        <v>785C</v>
      </c>
      <c r="B312" s="345"/>
      <c r="C312" s="345" t="s">
        <v>419</v>
      </c>
      <c r="D312" s="345"/>
      <c r="E312" s="345" t="s">
        <v>419</v>
      </c>
      <c r="F312" s="345"/>
      <c r="G312" s="345"/>
      <c r="H312" s="345"/>
      <c r="I312" s="345"/>
      <c r="J312" s="345"/>
      <c r="K312" s="345"/>
      <c r="L312" s="345"/>
      <c r="M312" s="345"/>
      <c r="N312" s="345"/>
      <c r="O312" s="345"/>
      <c r="P312" s="345"/>
      <c r="Q312" s="359"/>
    </row>
    <row r="313" spans="1:17" ht="13.5" customHeight="1">
      <c r="A313" s="21" t="str">
        <f t="shared" si="13"/>
        <v>793C</v>
      </c>
      <c r="B313" s="345"/>
      <c r="C313" s="345" t="s">
        <v>419</v>
      </c>
      <c r="D313" s="345"/>
      <c r="E313" s="345" t="s">
        <v>419</v>
      </c>
      <c r="F313" s="345"/>
      <c r="G313" s="345"/>
      <c r="H313" s="345"/>
      <c r="I313" s="345"/>
      <c r="J313" s="345"/>
      <c r="K313" s="345"/>
      <c r="L313" s="345"/>
      <c r="M313" s="345"/>
      <c r="N313" s="345"/>
      <c r="O313" s="345"/>
      <c r="P313" s="345"/>
      <c r="Q313" s="359"/>
    </row>
    <row r="314" spans="1:17" ht="13.5" customHeight="1">
      <c r="A314" s="21" t="str">
        <f t="shared" si="13"/>
        <v>797B</v>
      </c>
      <c r="B314" s="345"/>
      <c r="C314" s="345" t="s">
        <v>419</v>
      </c>
      <c r="D314" s="345"/>
      <c r="E314" s="345" t="s">
        <v>419</v>
      </c>
      <c r="F314" s="345"/>
      <c r="G314" s="345"/>
      <c r="H314" s="345"/>
      <c r="I314" s="345"/>
      <c r="J314" s="345"/>
      <c r="K314" s="345"/>
      <c r="L314" s="345"/>
      <c r="M314" s="345"/>
      <c r="N314" s="345"/>
      <c r="O314" s="345"/>
      <c r="P314" s="345"/>
      <c r="Q314" s="359"/>
    </row>
    <row r="315" spans="1:17" ht="13.5" customHeight="1">
      <c r="A315" s="21" t="str">
        <f t="shared" si="13"/>
        <v>613E (5,000 gal) Water Wagon</v>
      </c>
      <c r="B315" s="345"/>
      <c r="C315" s="345" t="s">
        <v>419</v>
      </c>
      <c r="D315" s="345"/>
      <c r="E315" s="345" t="s">
        <v>419</v>
      </c>
      <c r="F315" s="345"/>
      <c r="G315" s="345"/>
      <c r="H315" s="345"/>
      <c r="I315" s="345"/>
      <c r="J315" s="345"/>
      <c r="K315" s="345"/>
      <c r="L315" s="345"/>
      <c r="M315" s="345"/>
      <c r="N315" s="345"/>
      <c r="O315" s="345"/>
      <c r="P315" s="345"/>
      <c r="Q315" s="359"/>
    </row>
    <row r="316" spans="1:17" ht="13.5" customHeight="1">
      <c r="A316" s="21" t="str">
        <f t="shared" si="13"/>
        <v>621E (8,000 gal) Water Wagon</v>
      </c>
      <c r="B316" s="345"/>
      <c r="C316" s="345" t="s">
        <v>419</v>
      </c>
      <c r="D316" s="345"/>
      <c r="E316" s="345" t="s">
        <v>419</v>
      </c>
      <c r="F316" s="345"/>
      <c r="G316" s="345"/>
      <c r="H316" s="345"/>
      <c r="I316" s="345"/>
      <c r="J316" s="345"/>
      <c r="K316" s="345"/>
      <c r="L316" s="345"/>
      <c r="M316" s="345"/>
      <c r="N316" s="345"/>
      <c r="O316" s="345"/>
      <c r="P316" s="345"/>
      <c r="Q316" s="359"/>
    </row>
    <row r="317" spans="1:17" ht="13.5" customHeight="1">
      <c r="A317" s="21" t="str">
        <f t="shared" si="13"/>
        <v>777D Water Truck</v>
      </c>
      <c r="B317" s="345"/>
      <c r="C317" s="345" t="s">
        <v>419</v>
      </c>
      <c r="D317" s="345"/>
      <c r="E317" s="345" t="s">
        <v>419</v>
      </c>
      <c r="F317" s="345"/>
      <c r="G317" s="345"/>
      <c r="H317" s="345"/>
      <c r="I317" s="345"/>
      <c r="J317" s="345"/>
      <c r="K317" s="345"/>
      <c r="L317" s="345"/>
      <c r="M317" s="345"/>
      <c r="N317" s="345"/>
      <c r="O317" s="345"/>
      <c r="P317" s="345"/>
      <c r="Q317" s="359"/>
    </row>
    <row r="318" spans="1:17" ht="13.5" customHeight="1">
      <c r="A318" s="21" t="str">
        <f t="shared" si="13"/>
        <v>785C Water Truck</v>
      </c>
      <c r="B318" s="345"/>
      <c r="C318" s="345" t="s">
        <v>419</v>
      </c>
      <c r="D318" s="345"/>
      <c r="E318" s="345" t="s">
        <v>419</v>
      </c>
      <c r="F318" s="345"/>
      <c r="G318" s="345"/>
      <c r="H318" s="345"/>
      <c r="I318" s="345"/>
      <c r="J318" s="345"/>
      <c r="K318" s="345"/>
      <c r="L318" s="345"/>
      <c r="M318" s="345"/>
      <c r="N318" s="345"/>
      <c r="O318" s="345"/>
      <c r="P318" s="345"/>
      <c r="Q318" s="359"/>
    </row>
    <row r="319" spans="1:17" ht="13.5" customHeight="1" thickBot="1">
      <c r="A319" s="21" t="str">
        <f t="shared" si="13"/>
        <v>Dump Truck (10-12 yd3 ) (5)</v>
      </c>
      <c r="B319" s="345">
        <v>3.32</v>
      </c>
      <c r="C319" s="345">
        <v>3.32</v>
      </c>
      <c r="D319" s="345">
        <v>3.32</v>
      </c>
      <c r="E319" s="345">
        <v>3.32</v>
      </c>
      <c r="F319" s="345"/>
      <c r="G319" s="345"/>
      <c r="H319" s="345"/>
      <c r="I319" s="345"/>
      <c r="J319" s="345"/>
      <c r="K319" s="345"/>
      <c r="L319" s="345"/>
      <c r="M319" s="345"/>
      <c r="N319" s="345"/>
      <c r="O319" s="345"/>
      <c r="P319" s="345"/>
      <c r="Q319" s="359"/>
    </row>
    <row r="320" spans="1:17">
      <c r="A320" s="148" t="s">
        <v>81</v>
      </c>
      <c r="B320" s="196"/>
      <c r="C320" s="196"/>
      <c r="D320" s="196"/>
      <c r="E320" s="196"/>
      <c r="F320" s="196"/>
      <c r="G320" s="196"/>
      <c r="H320" s="196"/>
      <c r="I320" s="196"/>
      <c r="J320" s="196"/>
      <c r="K320" s="196"/>
      <c r="L320" s="196"/>
      <c r="M320" s="196"/>
      <c r="N320" s="196"/>
      <c r="O320" s="196"/>
      <c r="P320" s="197"/>
      <c r="Q320" s="359"/>
    </row>
    <row r="321" spans="1:17" ht="34.5" thickBot="1">
      <c r="A321" s="149" t="s">
        <v>191</v>
      </c>
      <c r="B321" s="378" t="s">
        <v>488</v>
      </c>
      <c r="C321" s="378" t="s">
        <v>488</v>
      </c>
      <c r="D321" s="378" t="s">
        <v>488</v>
      </c>
      <c r="E321" s="378" t="s">
        <v>488</v>
      </c>
      <c r="F321" s="348"/>
      <c r="G321" s="348"/>
      <c r="H321" s="348"/>
      <c r="I321" s="348"/>
      <c r="J321" s="348"/>
      <c r="K321" s="348"/>
      <c r="L321" s="348"/>
      <c r="M321" s="348"/>
      <c r="N321" s="348"/>
      <c r="O321" s="348"/>
      <c r="P321" s="348"/>
      <c r="Q321" s="359"/>
    </row>
    <row r="322" spans="1:17" ht="13.5" customHeight="1" thickBot="1">
      <c r="A322" s="96"/>
      <c r="B322" s="361"/>
      <c r="C322" s="361"/>
      <c r="D322" s="361"/>
      <c r="E322" s="361"/>
      <c r="F322" s="361"/>
      <c r="G322" s="361"/>
      <c r="H322" s="361"/>
      <c r="I322" s="361"/>
      <c r="J322" s="361"/>
      <c r="K322" s="361"/>
      <c r="L322" s="361"/>
      <c r="M322" s="361"/>
      <c r="N322" s="361"/>
      <c r="O322" s="361"/>
      <c r="P322" s="361"/>
      <c r="Q322" s="359"/>
    </row>
    <row r="323" spans="1:17" ht="27" customHeight="1" thickBot="1">
      <c r="A323" s="7" t="s">
        <v>350</v>
      </c>
      <c r="B323" s="31"/>
      <c r="C323" s="31"/>
      <c r="D323" s="31"/>
      <c r="E323" s="31"/>
      <c r="F323" s="31"/>
      <c r="G323" s="31"/>
      <c r="H323" s="31"/>
      <c r="I323" s="31"/>
      <c r="J323" s="31"/>
      <c r="K323" s="31"/>
      <c r="L323" s="31"/>
      <c r="M323" s="31"/>
      <c r="N323" s="31"/>
      <c r="O323" s="31"/>
      <c r="P323" s="32"/>
      <c r="Q323" s="359"/>
    </row>
    <row r="324" spans="1:17" ht="15.75">
      <c r="A324" s="386" t="s">
        <v>80</v>
      </c>
      <c r="B324" s="81" t="s">
        <v>258</v>
      </c>
      <c r="C324" s="81" t="s">
        <v>259</v>
      </c>
      <c r="D324" s="81" t="s">
        <v>260</v>
      </c>
      <c r="E324" s="81" t="s">
        <v>261</v>
      </c>
      <c r="F324" s="81" t="s">
        <v>262</v>
      </c>
      <c r="G324" s="81" t="s">
        <v>263</v>
      </c>
      <c r="H324" s="81" t="s">
        <v>264</v>
      </c>
      <c r="I324" s="81" t="s">
        <v>265</v>
      </c>
      <c r="J324" s="81" t="s">
        <v>266</v>
      </c>
      <c r="K324" s="81" t="s">
        <v>267</v>
      </c>
      <c r="L324" s="81" t="s">
        <v>268</v>
      </c>
      <c r="M324" s="81" t="s">
        <v>269</v>
      </c>
      <c r="N324" s="81" t="s">
        <v>270</v>
      </c>
      <c r="O324" s="81" t="s">
        <v>271</v>
      </c>
      <c r="P324" s="82" t="s">
        <v>272</v>
      </c>
      <c r="Q324" s="359"/>
    </row>
    <row r="325" spans="1:17" ht="26.25" thickBot="1">
      <c r="A325" s="387"/>
      <c r="B325" s="85" t="str">
        <f t="shared" ref="B325:P325" si="14">IF(ISBLANK(VLOOKUP(B324,RegionNames,2,FALSE)),"",VLOOKUP(B324,RegionNames,2,FALSE))</f>
        <v>Northern Nevada</v>
      </c>
      <c r="C325" s="85" t="str">
        <f t="shared" si="14"/>
        <v>Southern Nevada</v>
      </c>
      <c r="D325" s="85" t="str">
        <f t="shared" si="14"/>
        <v>N. Nevada Notice Level</v>
      </c>
      <c r="E325" s="85" t="str">
        <f t="shared" si="14"/>
        <v>S. Nevada Notice Level</v>
      </c>
      <c r="F325" s="85" t="str">
        <f t="shared" si="14"/>
        <v/>
      </c>
      <c r="G325" s="85" t="str">
        <f t="shared" si="14"/>
        <v/>
      </c>
      <c r="H325" s="85" t="str">
        <f t="shared" si="14"/>
        <v/>
      </c>
      <c r="I325" s="85" t="str">
        <f t="shared" si="14"/>
        <v/>
      </c>
      <c r="J325" s="85" t="str">
        <f t="shared" si="14"/>
        <v/>
      </c>
      <c r="K325" s="85" t="str">
        <f t="shared" si="14"/>
        <v/>
      </c>
      <c r="L325" s="85" t="str">
        <f t="shared" si="14"/>
        <v/>
      </c>
      <c r="M325" s="85" t="str">
        <f t="shared" si="14"/>
        <v/>
      </c>
      <c r="N325" s="85" t="str">
        <f t="shared" si="14"/>
        <v/>
      </c>
      <c r="O325" s="85" t="str">
        <f t="shared" si="14"/>
        <v/>
      </c>
      <c r="P325" s="324" t="str">
        <f t="shared" si="14"/>
        <v/>
      </c>
      <c r="Q325" s="359"/>
    </row>
    <row r="326" spans="1:17" ht="16.5" customHeight="1" thickBot="1">
      <c r="A326" s="147" t="s">
        <v>41</v>
      </c>
      <c r="B326" s="188"/>
      <c r="C326" s="188"/>
      <c r="D326" s="188"/>
      <c r="E326" s="188"/>
      <c r="F326" s="188"/>
      <c r="G326" s="188"/>
      <c r="H326" s="188"/>
      <c r="I326" s="188"/>
      <c r="J326" s="188"/>
      <c r="K326" s="188"/>
      <c r="L326" s="188"/>
      <c r="M326" s="188"/>
      <c r="N326" s="188"/>
      <c r="O326" s="188"/>
      <c r="P326" s="189"/>
      <c r="Q326" s="359"/>
    </row>
    <row r="327" spans="1:17" ht="13.5" customHeight="1">
      <c r="A327" s="12" t="str">
        <f t="shared" ref="A327:A333" si="15">A13</f>
        <v>D6R</v>
      </c>
      <c r="B327" s="190" t="s">
        <v>189</v>
      </c>
      <c r="C327" s="190" t="s">
        <v>189</v>
      </c>
      <c r="D327" s="190" t="s">
        <v>189</v>
      </c>
      <c r="E327" s="190" t="s">
        <v>189</v>
      </c>
      <c r="F327" s="190" t="s">
        <v>189</v>
      </c>
      <c r="G327" s="190" t="s">
        <v>189</v>
      </c>
      <c r="H327" s="190" t="s">
        <v>189</v>
      </c>
      <c r="I327" s="190" t="s">
        <v>189</v>
      </c>
      <c r="J327" s="190" t="s">
        <v>189</v>
      </c>
      <c r="K327" s="190" t="s">
        <v>189</v>
      </c>
      <c r="L327" s="190" t="s">
        <v>189</v>
      </c>
      <c r="M327" s="190" t="s">
        <v>189</v>
      </c>
      <c r="N327" s="190" t="s">
        <v>189</v>
      </c>
      <c r="O327" s="190" t="s">
        <v>189</v>
      </c>
      <c r="P327" s="191" t="s">
        <v>189</v>
      </c>
      <c r="Q327" s="359"/>
    </row>
    <row r="328" spans="1:17" ht="13.5" customHeight="1">
      <c r="A328" s="18" t="str">
        <f t="shared" si="15"/>
        <v>D6R w/ Winch</v>
      </c>
      <c r="B328" s="190" t="s">
        <v>189</v>
      </c>
      <c r="C328" s="190" t="s">
        <v>189</v>
      </c>
      <c r="D328" s="190" t="s">
        <v>189</v>
      </c>
      <c r="E328" s="190" t="s">
        <v>189</v>
      </c>
      <c r="F328" s="190" t="s">
        <v>189</v>
      </c>
      <c r="G328" s="190" t="s">
        <v>189</v>
      </c>
      <c r="H328" s="190" t="s">
        <v>189</v>
      </c>
      <c r="I328" s="190" t="s">
        <v>189</v>
      </c>
      <c r="J328" s="190" t="s">
        <v>189</v>
      </c>
      <c r="K328" s="190" t="s">
        <v>189</v>
      </c>
      <c r="L328" s="190" t="s">
        <v>189</v>
      </c>
      <c r="M328" s="190" t="s">
        <v>189</v>
      </c>
      <c r="N328" s="190" t="s">
        <v>189</v>
      </c>
      <c r="O328" s="190" t="s">
        <v>189</v>
      </c>
      <c r="P328" s="191" t="s">
        <v>189</v>
      </c>
      <c r="Q328" s="359"/>
    </row>
    <row r="329" spans="1:17" ht="13.5" customHeight="1">
      <c r="A329" s="13" t="str">
        <f t="shared" si="15"/>
        <v>D7R</v>
      </c>
      <c r="B329" s="190" t="s">
        <v>189</v>
      </c>
      <c r="C329" s="190" t="s">
        <v>189</v>
      </c>
      <c r="D329" s="190" t="s">
        <v>189</v>
      </c>
      <c r="E329" s="190" t="s">
        <v>189</v>
      </c>
      <c r="F329" s="190" t="s">
        <v>189</v>
      </c>
      <c r="G329" s="190" t="s">
        <v>189</v>
      </c>
      <c r="H329" s="190" t="s">
        <v>189</v>
      </c>
      <c r="I329" s="190" t="s">
        <v>189</v>
      </c>
      <c r="J329" s="190" t="s">
        <v>189</v>
      </c>
      <c r="K329" s="190" t="s">
        <v>189</v>
      </c>
      <c r="L329" s="190" t="s">
        <v>189</v>
      </c>
      <c r="M329" s="190" t="s">
        <v>189</v>
      </c>
      <c r="N329" s="190" t="s">
        <v>189</v>
      </c>
      <c r="O329" s="190" t="s">
        <v>189</v>
      </c>
      <c r="P329" s="191" t="s">
        <v>189</v>
      </c>
      <c r="Q329" s="359"/>
    </row>
    <row r="330" spans="1:17" ht="13.5" customHeight="1">
      <c r="A330" s="13" t="str">
        <f t="shared" si="15"/>
        <v>D8R</v>
      </c>
      <c r="B330" s="190" t="s">
        <v>189</v>
      </c>
      <c r="C330" s="190" t="s">
        <v>189</v>
      </c>
      <c r="D330" s="190" t="s">
        <v>189</v>
      </c>
      <c r="E330" s="190" t="s">
        <v>189</v>
      </c>
      <c r="F330" s="190" t="s">
        <v>189</v>
      </c>
      <c r="G330" s="190" t="s">
        <v>189</v>
      </c>
      <c r="H330" s="190" t="s">
        <v>189</v>
      </c>
      <c r="I330" s="190" t="s">
        <v>189</v>
      </c>
      <c r="J330" s="190" t="s">
        <v>189</v>
      </c>
      <c r="K330" s="190" t="s">
        <v>189</v>
      </c>
      <c r="L330" s="190" t="s">
        <v>189</v>
      </c>
      <c r="M330" s="190" t="s">
        <v>189</v>
      </c>
      <c r="N330" s="190" t="s">
        <v>189</v>
      </c>
      <c r="O330" s="190" t="s">
        <v>189</v>
      </c>
      <c r="P330" s="191" t="s">
        <v>189</v>
      </c>
      <c r="Q330" s="359"/>
    </row>
    <row r="331" spans="1:17" ht="13.5" customHeight="1">
      <c r="A331" s="13" t="str">
        <f t="shared" si="15"/>
        <v>D9R</v>
      </c>
      <c r="B331" s="190" t="s">
        <v>189</v>
      </c>
      <c r="C331" s="190" t="s">
        <v>189</v>
      </c>
      <c r="D331" s="190" t="s">
        <v>189</v>
      </c>
      <c r="E331" s="190" t="s">
        <v>189</v>
      </c>
      <c r="F331" s="190" t="s">
        <v>189</v>
      </c>
      <c r="G331" s="190" t="s">
        <v>189</v>
      </c>
      <c r="H331" s="190" t="s">
        <v>189</v>
      </c>
      <c r="I331" s="190" t="s">
        <v>189</v>
      </c>
      <c r="J331" s="190" t="s">
        <v>189</v>
      </c>
      <c r="K331" s="190" t="s">
        <v>189</v>
      </c>
      <c r="L331" s="190" t="s">
        <v>189</v>
      </c>
      <c r="M331" s="190" t="s">
        <v>189</v>
      </c>
      <c r="N331" s="190" t="s">
        <v>189</v>
      </c>
      <c r="O331" s="190" t="s">
        <v>189</v>
      </c>
      <c r="P331" s="191" t="s">
        <v>189</v>
      </c>
      <c r="Q331" s="359"/>
    </row>
    <row r="332" spans="1:17" ht="13.5" customHeight="1">
      <c r="A332" s="14" t="str">
        <f t="shared" si="15"/>
        <v>D10R</v>
      </c>
      <c r="B332" s="190" t="s">
        <v>189</v>
      </c>
      <c r="C332" s="190" t="s">
        <v>189</v>
      </c>
      <c r="D332" s="190" t="s">
        <v>189</v>
      </c>
      <c r="E332" s="190" t="s">
        <v>189</v>
      </c>
      <c r="F332" s="190" t="s">
        <v>189</v>
      </c>
      <c r="G332" s="190" t="s">
        <v>189</v>
      </c>
      <c r="H332" s="190" t="s">
        <v>189</v>
      </c>
      <c r="I332" s="190" t="s">
        <v>189</v>
      </c>
      <c r="J332" s="190" t="s">
        <v>189</v>
      </c>
      <c r="K332" s="190" t="s">
        <v>189</v>
      </c>
      <c r="L332" s="190" t="s">
        <v>189</v>
      </c>
      <c r="M332" s="190" t="s">
        <v>189</v>
      </c>
      <c r="N332" s="190" t="s">
        <v>189</v>
      </c>
      <c r="O332" s="190" t="s">
        <v>189</v>
      </c>
      <c r="P332" s="191" t="s">
        <v>189</v>
      </c>
      <c r="Q332" s="359"/>
    </row>
    <row r="333" spans="1:17" ht="13.5" customHeight="1" thickBot="1">
      <c r="A333" s="15" t="str">
        <f t="shared" si="15"/>
        <v>D11R</v>
      </c>
      <c r="B333" s="192" t="s">
        <v>189</v>
      </c>
      <c r="C333" s="192" t="s">
        <v>189</v>
      </c>
      <c r="D333" s="192" t="s">
        <v>189</v>
      </c>
      <c r="E333" s="192" t="s">
        <v>189</v>
      </c>
      <c r="F333" s="192" t="s">
        <v>189</v>
      </c>
      <c r="G333" s="192" t="s">
        <v>189</v>
      </c>
      <c r="H333" s="192" t="s">
        <v>189</v>
      </c>
      <c r="I333" s="192" t="s">
        <v>189</v>
      </c>
      <c r="J333" s="192" t="s">
        <v>189</v>
      </c>
      <c r="K333" s="192" t="s">
        <v>189</v>
      </c>
      <c r="L333" s="192" t="s">
        <v>189</v>
      </c>
      <c r="M333" s="192" t="s">
        <v>189</v>
      </c>
      <c r="N333" s="192" t="s">
        <v>189</v>
      </c>
      <c r="O333" s="192" t="s">
        <v>189</v>
      </c>
      <c r="P333" s="193" t="s">
        <v>189</v>
      </c>
      <c r="Q333" s="359"/>
    </row>
    <row r="334" spans="1:17" ht="16.5" customHeight="1" thickBot="1">
      <c r="A334" s="16" t="s">
        <v>362</v>
      </c>
      <c r="B334" s="188"/>
      <c r="C334" s="188"/>
      <c r="D334" s="188"/>
      <c r="E334" s="188"/>
      <c r="F334" s="188"/>
      <c r="G334" s="188"/>
      <c r="H334" s="188"/>
      <c r="I334" s="188"/>
      <c r="J334" s="188"/>
      <c r="K334" s="188"/>
      <c r="L334" s="188"/>
      <c r="M334" s="188"/>
      <c r="N334" s="188"/>
      <c r="O334" s="188"/>
      <c r="P334" s="189"/>
      <c r="Q334" s="359"/>
    </row>
    <row r="335" spans="1:17" ht="13.5" customHeight="1">
      <c r="A335" s="12" t="str">
        <f t="shared" ref="A335:A344" si="16">A21</f>
        <v>824G</v>
      </c>
      <c r="B335" s="345"/>
      <c r="C335" s="345"/>
      <c r="D335" s="345"/>
      <c r="E335" s="345"/>
      <c r="F335" s="345"/>
      <c r="G335" s="345"/>
      <c r="H335" s="345"/>
      <c r="I335" s="345"/>
      <c r="J335" s="345"/>
      <c r="K335" s="345"/>
      <c r="L335" s="345"/>
      <c r="M335" s="345"/>
      <c r="N335" s="345"/>
      <c r="O335" s="345"/>
      <c r="P335" s="345"/>
      <c r="Q335" s="359"/>
    </row>
    <row r="336" spans="1:17" ht="13.5" customHeight="1">
      <c r="A336" s="18" t="str">
        <f t="shared" si="16"/>
        <v>834G</v>
      </c>
      <c r="B336" s="345"/>
      <c r="C336" s="345"/>
      <c r="D336" s="345"/>
      <c r="E336" s="345"/>
      <c r="F336" s="345"/>
      <c r="G336" s="345"/>
      <c r="H336" s="345"/>
      <c r="I336" s="345"/>
      <c r="J336" s="345"/>
      <c r="K336" s="345"/>
      <c r="L336" s="345"/>
      <c r="M336" s="345"/>
      <c r="N336" s="345"/>
      <c r="O336" s="345"/>
      <c r="P336" s="345"/>
      <c r="Q336" s="359"/>
    </row>
    <row r="337" spans="1:17" ht="13.5" customHeight="1">
      <c r="A337" s="333">
        <f t="shared" si="16"/>
        <v>844</v>
      </c>
      <c r="B337" s="345"/>
      <c r="C337" s="345"/>
      <c r="D337" s="345"/>
      <c r="E337" s="345"/>
      <c r="F337" s="345"/>
      <c r="G337" s="345"/>
      <c r="H337" s="345"/>
      <c r="I337" s="345"/>
      <c r="J337" s="345"/>
      <c r="K337" s="345"/>
      <c r="L337" s="345"/>
      <c r="M337" s="345"/>
      <c r="N337" s="345"/>
      <c r="O337" s="345"/>
      <c r="P337" s="345"/>
      <c r="Q337" s="359"/>
    </row>
    <row r="338" spans="1:17" ht="13.5" customHeight="1">
      <c r="A338" s="13" t="str">
        <f t="shared" si="16"/>
        <v>854G</v>
      </c>
      <c r="B338" s="345"/>
      <c r="C338" s="345"/>
      <c r="D338" s="345"/>
      <c r="E338" s="345"/>
      <c r="F338" s="345"/>
      <c r="G338" s="345"/>
      <c r="H338" s="345"/>
      <c r="I338" s="345"/>
      <c r="J338" s="345"/>
      <c r="K338" s="345"/>
      <c r="L338" s="345"/>
      <c r="M338" s="345"/>
      <c r="N338" s="345"/>
      <c r="O338" s="345"/>
      <c r="P338" s="345"/>
      <c r="Q338" s="359"/>
    </row>
    <row r="339" spans="1:17" ht="16.5" customHeight="1" thickBot="1">
      <c r="A339" s="65" t="str">
        <f t="shared" si="16"/>
        <v>Motor Graders</v>
      </c>
      <c r="B339" s="198"/>
      <c r="C339" s="198"/>
      <c r="D339" s="198"/>
      <c r="E339" s="198"/>
      <c r="F339" s="198"/>
      <c r="G339" s="198"/>
      <c r="H339" s="198"/>
      <c r="I339" s="198"/>
      <c r="J339" s="198"/>
      <c r="K339" s="198"/>
      <c r="L339" s="198"/>
      <c r="M339" s="198"/>
      <c r="N339" s="198"/>
      <c r="O339" s="198"/>
      <c r="P339" s="199"/>
      <c r="Q339" s="359"/>
    </row>
    <row r="340" spans="1:17" ht="13.5" customHeight="1">
      <c r="A340" s="69" t="str">
        <f t="shared" si="16"/>
        <v>120H</v>
      </c>
      <c r="B340" s="345">
        <v>3400</v>
      </c>
      <c r="C340" s="345">
        <v>3400</v>
      </c>
      <c r="D340" s="345">
        <v>3400</v>
      </c>
      <c r="E340" s="345">
        <v>3400</v>
      </c>
      <c r="F340" s="345"/>
      <c r="G340" s="345"/>
      <c r="H340" s="345"/>
      <c r="I340" s="345"/>
      <c r="J340" s="345"/>
      <c r="K340" s="345"/>
      <c r="L340" s="345"/>
      <c r="M340" s="345"/>
      <c r="N340" s="345"/>
      <c r="O340" s="345"/>
      <c r="P340" s="345"/>
      <c r="Q340" s="359"/>
    </row>
    <row r="341" spans="1:17" ht="13.5" customHeight="1">
      <c r="A341" s="69" t="str">
        <f t="shared" si="16"/>
        <v>14G/H</v>
      </c>
      <c r="B341" s="345">
        <v>5100</v>
      </c>
      <c r="C341" s="345">
        <v>5100</v>
      </c>
      <c r="D341" s="345">
        <v>5100</v>
      </c>
      <c r="E341" s="345">
        <v>5100</v>
      </c>
      <c r="F341" s="345"/>
      <c r="G341" s="345"/>
      <c r="H341" s="345"/>
      <c r="I341" s="345"/>
      <c r="J341" s="345"/>
      <c r="K341" s="345"/>
      <c r="L341" s="345"/>
      <c r="M341" s="345"/>
      <c r="N341" s="345"/>
      <c r="O341" s="345"/>
      <c r="P341" s="345"/>
      <c r="Q341" s="359"/>
    </row>
    <row r="342" spans="1:17" ht="13.5" customHeight="1">
      <c r="A342" s="69" t="str">
        <f t="shared" si="16"/>
        <v>16G/H</v>
      </c>
      <c r="B342" s="345">
        <v>6490</v>
      </c>
      <c r="C342" s="345">
        <v>6490</v>
      </c>
      <c r="D342" s="345">
        <v>6490</v>
      </c>
      <c r="E342" s="345">
        <v>6490</v>
      </c>
      <c r="F342" s="345"/>
      <c r="G342" s="345"/>
      <c r="H342" s="345"/>
      <c r="I342" s="345"/>
      <c r="J342" s="345"/>
      <c r="K342" s="345"/>
      <c r="L342" s="345"/>
      <c r="M342" s="345"/>
      <c r="N342" s="345"/>
      <c r="O342" s="345"/>
      <c r="P342" s="345"/>
      <c r="Q342" s="359"/>
    </row>
    <row r="343" spans="1:17" ht="13.5" customHeight="1" thickBot="1">
      <c r="A343" s="87" t="str">
        <f t="shared" si="16"/>
        <v>24M</v>
      </c>
      <c r="B343" s="345"/>
      <c r="C343" s="345" t="s">
        <v>419</v>
      </c>
      <c r="D343" s="345"/>
      <c r="E343" s="345" t="s">
        <v>419</v>
      </c>
      <c r="F343" s="345"/>
      <c r="G343" s="345"/>
      <c r="H343" s="345"/>
      <c r="I343" s="345"/>
      <c r="J343" s="345"/>
      <c r="K343" s="345"/>
      <c r="L343" s="345"/>
      <c r="M343" s="345"/>
      <c r="N343" s="345"/>
      <c r="O343" s="345"/>
      <c r="P343" s="345"/>
      <c r="Q343" s="359"/>
    </row>
    <row r="344" spans="1:17" ht="16.5" customHeight="1" thickBot="1">
      <c r="A344" s="16" t="str">
        <f t="shared" si="16"/>
        <v>Track Excavators</v>
      </c>
      <c r="B344" s="200"/>
      <c r="C344" s="200"/>
      <c r="D344" s="200"/>
      <c r="E344" s="200"/>
      <c r="F344" s="200"/>
      <c r="G344" s="200"/>
      <c r="H344" s="200"/>
      <c r="I344" s="200"/>
      <c r="J344" s="200"/>
      <c r="K344" s="200"/>
      <c r="L344" s="200"/>
      <c r="M344" s="200"/>
      <c r="N344" s="200"/>
      <c r="O344" s="200"/>
      <c r="P344" s="201"/>
      <c r="Q344" s="359"/>
    </row>
    <row r="345" spans="1:17" ht="13.5" customHeight="1">
      <c r="A345" s="69" t="str">
        <f t="shared" ref="A345:A351" si="17">A31</f>
        <v>312C</v>
      </c>
      <c r="B345" s="190" t="s">
        <v>189</v>
      </c>
      <c r="C345" s="190" t="s">
        <v>189</v>
      </c>
      <c r="D345" s="190" t="s">
        <v>189</v>
      </c>
      <c r="E345" s="190" t="s">
        <v>189</v>
      </c>
      <c r="F345" s="190" t="s">
        <v>189</v>
      </c>
      <c r="G345" s="190" t="s">
        <v>189</v>
      </c>
      <c r="H345" s="190" t="s">
        <v>189</v>
      </c>
      <c r="I345" s="190" t="s">
        <v>189</v>
      </c>
      <c r="J345" s="190" t="s">
        <v>189</v>
      </c>
      <c r="K345" s="190" t="s">
        <v>189</v>
      </c>
      <c r="L345" s="190" t="s">
        <v>189</v>
      </c>
      <c r="M345" s="190" t="s">
        <v>189</v>
      </c>
      <c r="N345" s="190" t="s">
        <v>189</v>
      </c>
      <c r="O345" s="190" t="s">
        <v>189</v>
      </c>
      <c r="P345" s="191" t="s">
        <v>189</v>
      </c>
      <c r="Q345" s="359"/>
    </row>
    <row r="346" spans="1:17" ht="13.5" customHeight="1">
      <c r="A346" s="69" t="str">
        <f t="shared" si="17"/>
        <v>320C</v>
      </c>
      <c r="B346" s="190" t="s">
        <v>189</v>
      </c>
      <c r="C346" s="190" t="s">
        <v>189</v>
      </c>
      <c r="D346" s="190" t="s">
        <v>189</v>
      </c>
      <c r="E346" s="190" t="s">
        <v>189</v>
      </c>
      <c r="F346" s="190" t="s">
        <v>189</v>
      </c>
      <c r="G346" s="190" t="s">
        <v>189</v>
      </c>
      <c r="H346" s="190" t="s">
        <v>189</v>
      </c>
      <c r="I346" s="190" t="s">
        <v>189</v>
      </c>
      <c r="J346" s="190" t="s">
        <v>189</v>
      </c>
      <c r="K346" s="190" t="s">
        <v>189</v>
      </c>
      <c r="L346" s="190" t="s">
        <v>189</v>
      </c>
      <c r="M346" s="190" t="s">
        <v>189</v>
      </c>
      <c r="N346" s="190" t="s">
        <v>189</v>
      </c>
      <c r="O346" s="190" t="s">
        <v>189</v>
      </c>
      <c r="P346" s="191" t="s">
        <v>189</v>
      </c>
      <c r="Q346" s="359"/>
    </row>
    <row r="347" spans="1:17" ht="13.5" customHeight="1">
      <c r="A347" s="69" t="str">
        <f t="shared" si="17"/>
        <v>325C</v>
      </c>
      <c r="B347" s="190" t="s">
        <v>189</v>
      </c>
      <c r="C347" s="190" t="s">
        <v>189</v>
      </c>
      <c r="D347" s="190" t="s">
        <v>189</v>
      </c>
      <c r="E347" s="190" t="s">
        <v>189</v>
      </c>
      <c r="F347" s="190" t="s">
        <v>189</v>
      </c>
      <c r="G347" s="190" t="s">
        <v>189</v>
      </c>
      <c r="H347" s="190" t="s">
        <v>189</v>
      </c>
      <c r="I347" s="190" t="s">
        <v>189</v>
      </c>
      <c r="J347" s="190" t="s">
        <v>189</v>
      </c>
      <c r="K347" s="190" t="s">
        <v>189</v>
      </c>
      <c r="L347" s="190" t="s">
        <v>189</v>
      </c>
      <c r="M347" s="190" t="s">
        <v>189</v>
      </c>
      <c r="N347" s="190" t="s">
        <v>189</v>
      </c>
      <c r="O347" s="190" t="s">
        <v>189</v>
      </c>
      <c r="P347" s="191" t="s">
        <v>189</v>
      </c>
      <c r="Q347" s="359"/>
    </row>
    <row r="348" spans="1:17" ht="13.5" customHeight="1">
      <c r="A348" s="69" t="str">
        <f t="shared" si="17"/>
        <v>330C</v>
      </c>
      <c r="B348" s="190" t="s">
        <v>189</v>
      </c>
      <c r="C348" s="190" t="s">
        <v>189</v>
      </c>
      <c r="D348" s="190" t="s">
        <v>189</v>
      </c>
      <c r="E348" s="190" t="s">
        <v>189</v>
      </c>
      <c r="F348" s="190" t="s">
        <v>189</v>
      </c>
      <c r="G348" s="190" t="s">
        <v>189</v>
      </c>
      <c r="H348" s="190" t="s">
        <v>189</v>
      </c>
      <c r="I348" s="190" t="s">
        <v>189</v>
      </c>
      <c r="J348" s="190" t="s">
        <v>189</v>
      </c>
      <c r="K348" s="190" t="s">
        <v>189</v>
      </c>
      <c r="L348" s="190" t="s">
        <v>189</v>
      </c>
      <c r="M348" s="190" t="s">
        <v>189</v>
      </c>
      <c r="N348" s="190" t="s">
        <v>189</v>
      </c>
      <c r="O348" s="190" t="s">
        <v>189</v>
      </c>
      <c r="P348" s="191" t="s">
        <v>189</v>
      </c>
      <c r="Q348" s="359"/>
    </row>
    <row r="349" spans="1:17" ht="13.5" customHeight="1">
      <c r="A349" s="69" t="str">
        <f t="shared" si="17"/>
        <v>345B</v>
      </c>
      <c r="B349" s="190" t="s">
        <v>189</v>
      </c>
      <c r="C349" s="190" t="s">
        <v>189</v>
      </c>
      <c r="D349" s="190" t="s">
        <v>189</v>
      </c>
      <c r="E349" s="190" t="s">
        <v>189</v>
      </c>
      <c r="F349" s="190" t="s">
        <v>189</v>
      </c>
      <c r="G349" s="190" t="s">
        <v>189</v>
      </c>
      <c r="H349" s="190" t="s">
        <v>189</v>
      </c>
      <c r="I349" s="190" t="s">
        <v>189</v>
      </c>
      <c r="J349" s="190" t="s">
        <v>189</v>
      </c>
      <c r="K349" s="190" t="s">
        <v>189</v>
      </c>
      <c r="L349" s="190" t="s">
        <v>189</v>
      </c>
      <c r="M349" s="190" t="s">
        <v>189</v>
      </c>
      <c r="N349" s="190" t="s">
        <v>189</v>
      </c>
      <c r="O349" s="190" t="s">
        <v>189</v>
      </c>
      <c r="P349" s="191" t="s">
        <v>189</v>
      </c>
      <c r="Q349" s="359"/>
    </row>
    <row r="350" spans="1:17" ht="13.5" customHeight="1">
      <c r="A350" s="69" t="str">
        <f t="shared" si="17"/>
        <v>365BL</v>
      </c>
      <c r="B350" s="319" t="s">
        <v>189</v>
      </c>
      <c r="C350" s="190" t="s">
        <v>189</v>
      </c>
      <c r="D350" s="319" t="s">
        <v>189</v>
      </c>
      <c r="E350" s="319" t="s">
        <v>189</v>
      </c>
      <c r="F350" s="319" t="s">
        <v>189</v>
      </c>
      <c r="G350" s="319" t="s">
        <v>189</v>
      </c>
      <c r="H350" s="319" t="s">
        <v>189</v>
      </c>
      <c r="I350" s="319" t="s">
        <v>189</v>
      </c>
      <c r="J350" s="319" t="s">
        <v>189</v>
      </c>
      <c r="K350" s="319" t="s">
        <v>189</v>
      </c>
      <c r="L350" s="319" t="s">
        <v>189</v>
      </c>
      <c r="M350" s="319" t="s">
        <v>189</v>
      </c>
      <c r="N350" s="319" t="s">
        <v>189</v>
      </c>
      <c r="O350" s="319" t="s">
        <v>189</v>
      </c>
      <c r="P350" s="320" t="s">
        <v>189</v>
      </c>
      <c r="Q350" s="359"/>
    </row>
    <row r="351" spans="1:17" ht="13.5" customHeight="1" thickBot="1">
      <c r="A351" s="14" t="str">
        <f t="shared" si="17"/>
        <v>385BL</v>
      </c>
      <c r="B351" s="192" t="s">
        <v>189</v>
      </c>
      <c r="C351" s="192" t="s">
        <v>189</v>
      </c>
      <c r="D351" s="192" t="s">
        <v>189</v>
      </c>
      <c r="E351" s="192" t="s">
        <v>189</v>
      </c>
      <c r="F351" s="192" t="s">
        <v>189</v>
      </c>
      <c r="G351" s="192" t="s">
        <v>189</v>
      </c>
      <c r="H351" s="192" t="s">
        <v>189</v>
      </c>
      <c r="I351" s="192" t="s">
        <v>189</v>
      </c>
      <c r="J351" s="192" t="s">
        <v>189</v>
      </c>
      <c r="K351" s="192" t="s">
        <v>189</v>
      </c>
      <c r="L351" s="192" t="s">
        <v>189</v>
      </c>
      <c r="M351" s="192" t="s">
        <v>189</v>
      </c>
      <c r="N351" s="192" t="s">
        <v>189</v>
      </c>
      <c r="O351" s="192" t="s">
        <v>189</v>
      </c>
      <c r="P351" s="193" t="s">
        <v>189</v>
      </c>
      <c r="Q351" s="359"/>
    </row>
    <row r="352" spans="1:17" ht="16.5" customHeight="1" thickBot="1">
      <c r="A352" s="16" t="str">
        <f t="shared" ref="A352:A372" si="18">A38</f>
        <v>Scrapers</v>
      </c>
      <c r="B352" s="200"/>
      <c r="C352" s="200"/>
      <c r="D352" s="200"/>
      <c r="E352" s="200"/>
      <c r="F352" s="200"/>
      <c r="G352" s="200"/>
      <c r="H352" s="200"/>
      <c r="I352" s="200"/>
      <c r="J352" s="200"/>
      <c r="K352" s="200"/>
      <c r="L352" s="200"/>
      <c r="M352" s="200"/>
      <c r="N352" s="200"/>
      <c r="O352" s="200"/>
      <c r="P352" s="201"/>
      <c r="Q352" s="359"/>
    </row>
    <row r="353" spans="1:17" ht="13.5" customHeight="1">
      <c r="A353" s="69" t="str">
        <f t="shared" si="18"/>
        <v>631G</v>
      </c>
      <c r="B353" s="345">
        <v>14690</v>
      </c>
      <c r="C353" s="382">
        <v>14690</v>
      </c>
      <c r="D353" s="382">
        <v>14690</v>
      </c>
      <c r="E353" s="382">
        <v>14690</v>
      </c>
      <c r="F353" s="345"/>
      <c r="G353" s="345"/>
      <c r="H353" s="345"/>
      <c r="I353" s="345"/>
      <c r="J353" s="345"/>
      <c r="K353" s="345"/>
      <c r="L353" s="345"/>
      <c r="M353" s="345"/>
      <c r="N353" s="345"/>
      <c r="O353" s="345"/>
      <c r="P353" s="345"/>
      <c r="Q353" s="359"/>
    </row>
    <row r="354" spans="1:17" ht="13.5" customHeight="1" thickBot="1">
      <c r="A354" s="87" t="str">
        <f t="shared" si="18"/>
        <v>637G PP</v>
      </c>
      <c r="B354" s="382">
        <v>14690</v>
      </c>
      <c r="C354" s="382">
        <v>14690</v>
      </c>
      <c r="D354" s="345" t="s">
        <v>189</v>
      </c>
      <c r="E354" s="345" t="s">
        <v>189</v>
      </c>
      <c r="F354" s="345"/>
      <c r="G354" s="345"/>
      <c r="H354" s="345"/>
      <c r="I354" s="345"/>
      <c r="J354" s="345"/>
      <c r="K354" s="345"/>
      <c r="L354" s="345"/>
      <c r="M354" s="345"/>
      <c r="N354" s="345"/>
      <c r="O354" s="345"/>
      <c r="P354" s="345"/>
      <c r="Q354" s="359"/>
    </row>
    <row r="355" spans="1:17" ht="16.5" customHeight="1" thickBot="1">
      <c r="A355" s="16" t="str">
        <f t="shared" si="18"/>
        <v>Wheeled Loaders</v>
      </c>
      <c r="B355" s="200"/>
      <c r="C355" s="200"/>
      <c r="D355" s="200"/>
      <c r="E355" s="200"/>
      <c r="F355" s="200"/>
      <c r="G355" s="200"/>
      <c r="H355" s="200"/>
      <c r="I355" s="200"/>
      <c r="J355" s="200"/>
      <c r="K355" s="200"/>
      <c r="L355" s="200"/>
      <c r="M355" s="200"/>
      <c r="N355" s="200"/>
      <c r="O355" s="200"/>
      <c r="P355" s="201"/>
      <c r="Q355" s="359"/>
    </row>
    <row r="356" spans="1:17" ht="13.5" customHeight="1">
      <c r="A356" s="69" t="str">
        <f t="shared" si="18"/>
        <v>924G</v>
      </c>
      <c r="B356" s="345">
        <v>6300</v>
      </c>
      <c r="C356" s="345">
        <v>6300</v>
      </c>
      <c r="D356" s="345">
        <v>6300</v>
      </c>
      <c r="E356" s="345">
        <v>6300</v>
      </c>
      <c r="F356" s="345"/>
      <c r="G356" s="345"/>
      <c r="H356" s="345"/>
      <c r="I356" s="345"/>
      <c r="J356" s="345"/>
      <c r="K356" s="345"/>
      <c r="L356" s="345"/>
      <c r="M356" s="345"/>
      <c r="N356" s="345"/>
      <c r="O356" s="345"/>
      <c r="P356" s="345"/>
      <c r="Q356" s="359"/>
    </row>
    <row r="357" spans="1:17" ht="13.5" customHeight="1">
      <c r="A357" s="69" t="str">
        <f t="shared" si="18"/>
        <v>928G</v>
      </c>
      <c r="B357" s="345">
        <v>6300</v>
      </c>
      <c r="C357" s="345">
        <v>6300</v>
      </c>
      <c r="D357" s="345">
        <v>6300</v>
      </c>
      <c r="E357" s="345">
        <v>6300</v>
      </c>
      <c r="F357" s="345"/>
      <c r="G357" s="345"/>
      <c r="H357" s="345"/>
      <c r="I357" s="345"/>
      <c r="J357" s="345"/>
      <c r="K357" s="345"/>
      <c r="L357" s="345"/>
      <c r="M357" s="345"/>
      <c r="N357" s="345"/>
      <c r="O357" s="345"/>
      <c r="P357" s="345"/>
      <c r="Q357" s="359"/>
    </row>
    <row r="358" spans="1:17" ht="13.5" customHeight="1">
      <c r="A358" s="69" t="str">
        <f t="shared" si="18"/>
        <v>950G</v>
      </c>
      <c r="B358" s="345">
        <v>6490</v>
      </c>
      <c r="C358" s="345">
        <v>6490</v>
      </c>
      <c r="D358" s="345">
        <v>6490</v>
      </c>
      <c r="E358" s="345">
        <v>6490</v>
      </c>
      <c r="F358" s="345"/>
      <c r="G358" s="345"/>
      <c r="H358" s="345"/>
      <c r="I358" s="345"/>
      <c r="J358" s="345"/>
      <c r="K358" s="345"/>
      <c r="L358" s="345"/>
      <c r="M358" s="345"/>
      <c r="N358" s="345"/>
      <c r="O358" s="345"/>
      <c r="P358" s="345"/>
      <c r="Q358" s="359"/>
    </row>
    <row r="359" spans="1:17" ht="13.5" customHeight="1">
      <c r="A359" s="69" t="str">
        <f t="shared" si="18"/>
        <v>966G</v>
      </c>
      <c r="B359" s="345">
        <v>8850</v>
      </c>
      <c r="C359" s="345">
        <v>8850</v>
      </c>
      <c r="D359" s="345">
        <v>8850</v>
      </c>
      <c r="E359" s="345">
        <v>8850</v>
      </c>
      <c r="F359" s="345"/>
      <c r="G359" s="345"/>
      <c r="H359" s="345"/>
      <c r="I359" s="345"/>
      <c r="J359" s="345"/>
      <c r="K359" s="345"/>
      <c r="L359" s="345"/>
      <c r="M359" s="345"/>
      <c r="N359" s="345"/>
      <c r="O359" s="345"/>
      <c r="P359" s="345"/>
      <c r="Q359" s="359"/>
    </row>
    <row r="360" spans="1:17" ht="13.5" customHeight="1">
      <c r="A360" s="69" t="str">
        <f t="shared" si="18"/>
        <v>972G</v>
      </c>
      <c r="B360" s="345">
        <v>8850</v>
      </c>
      <c r="C360" s="345">
        <v>8850</v>
      </c>
      <c r="D360" s="345">
        <v>8850</v>
      </c>
      <c r="E360" s="345">
        <v>8850</v>
      </c>
      <c r="F360" s="345"/>
      <c r="G360" s="345"/>
      <c r="H360" s="345"/>
      <c r="I360" s="345"/>
      <c r="J360" s="345"/>
      <c r="K360" s="345"/>
      <c r="L360" s="345"/>
      <c r="M360" s="345"/>
      <c r="N360" s="345"/>
      <c r="O360" s="345"/>
      <c r="P360" s="345"/>
      <c r="Q360" s="359"/>
    </row>
    <row r="361" spans="1:17" ht="13.5" customHeight="1">
      <c r="A361" s="69" t="str">
        <f t="shared" si="18"/>
        <v>980G</v>
      </c>
      <c r="B361" s="345">
        <v>11600</v>
      </c>
      <c r="C361" s="345">
        <v>11600</v>
      </c>
      <c r="D361" s="345">
        <v>11600</v>
      </c>
      <c r="E361" s="345">
        <v>11600</v>
      </c>
      <c r="F361" s="345"/>
      <c r="G361" s="345"/>
      <c r="H361" s="345"/>
      <c r="I361" s="345"/>
      <c r="J361" s="345"/>
      <c r="K361" s="345"/>
      <c r="L361" s="345"/>
      <c r="M361" s="345"/>
      <c r="N361" s="345"/>
      <c r="O361" s="345"/>
      <c r="P361" s="345"/>
      <c r="Q361" s="359"/>
    </row>
    <row r="362" spans="1:17" ht="13.5" customHeight="1">
      <c r="A362" s="69" t="str">
        <f t="shared" si="18"/>
        <v>988G</v>
      </c>
      <c r="B362" s="345">
        <v>14650</v>
      </c>
      <c r="C362" s="345">
        <v>14650</v>
      </c>
      <c r="D362" s="345">
        <v>14650</v>
      </c>
      <c r="E362" s="345">
        <v>14650</v>
      </c>
      <c r="F362" s="345"/>
      <c r="G362" s="345"/>
      <c r="H362" s="345"/>
      <c r="I362" s="345"/>
      <c r="J362" s="345"/>
      <c r="K362" s="345"/>
      <c r="L362" s="345"/>
      <c r="M362" s="345"/>
      <c r="N362" s="345"/>
      <c r="O362" s="345"/>
      <c r="P362" s="345"/>
      <c r="Q362" s="359"/>
    </row>
    <row r="363" spans="1:17" ht="13.5" customHeight="1">
      <c r="A363" s="340">
        <f t="shared" si="18"/>
        <v>990</v>
      </c>
      <c r="B363" s="345"/>
      <c r="C363" s="345" t="s">
        <v>419</v>
      </c>
      <c r="D363" s="345"/>
      <c r="E363" s="345" t="s">
        <v>419</v>
      </c>
      <c r="F363" s="345"/>
      <c r="G363" s="345"/>
      <c r="H363" s="345"/>
      <c r="I363" s="345"/>
      <c r="J363" s="345"/>
      <c r="K363" s="345"/>
      <c r="L363" s="345"/>
      <c r="M363" s="345"/>
      <c r="N363" s="345"/>
      <c r="O363" s="345"/>
      <c r="P363" s="345"/>
      <c r="Q363" s="359"/>
    </row>
    <row r="364" spans="1:17" ht="13.5" customHeight="1">
      <c r="A364" s="87" t="str">
        <f t="shared" si="18"/>
        <v>992G</v>
      </c>
      <c r="B364" s="345">
        <v>29450</v>
      </c>
      <c r="C364" s="345">
        <v>29450</v>
      </c>
      <c r="D364" s="345" t="s">
        <v>189</v>
      </c>
      <c r="E364" s="345" t="s">
        <v>189</v>
      </c>
      <c r="F364" s="345"/>
      <c r="G364" s="345"/>
      <c r="H364" s="345"/>
      <c r="I364" s="345"/>
      <c r="J364" s="345"/>
      <c r="K364" s="345"/>
      <c r="L364" s="345"/>
      <c r="M364" s="345"/>
      <c r="N364" s="345"/>
      <c r="O364" s="345"/>
      <c r="P364" s="345"/>
      <c r="Q364" s="359"/>
    </row>
    <row r="365" spans="1:17" ht="13.5" customHeight="1">
      <c r="A365" s="87" t="str">
        <f t="shared" si="18"/>
        <v>994D</v>
      </c>
      <c r="B365" s="345"/>
      <c r="C365" s="345" t="s">
        <v>419</v>
      </c>
      <c r="D365" s="345"/>
      <c r="E365" s="345" t="s">
        <v>419</v>
      </c>
      <c r="F365" s="345"/>
      <c r="G365" s="345"/>
      <c r="H365" s="345"/>
      <c r="I365" s="345"/>
      <c r="J365" s="345"/>
      <c r="K365" s="345"/>
      <c r="L365" s="345"/>
      <c r="M365" s="345"/>
      <c r="N365" s="345"/>
      <c r="O365" s="345"/>
      <c r="P365" s="345"/>
      <c r="Q365" s="359"/>
    </row>
    <row r="366" spans="1:17" ht="13.5" customHeight="1" thickBot="1">
      <c r="A366" s="87" t="str">
        <f t="shared" si="18"/>
        <v>L-2350</v>
      </c>
      <c r="B366" s="345"/>
      <c r="C366" s="345" t="s">
        <v>419</v>
      </c>
      <c r="D366" s="345"/>
      <c r="E366" s="345" t="s">
        <v>419</v>
      </c>
      <c r="F366" s="345"/>
      <c r="G366" s="345"/>
      <c r="H366" s="345"/>
      <c r="I366" s="345"/>
      <c r="J366" s="345"/>
      <c r="K366" s="345"/>
      <c r="L366" s="345"/>
      <c r="M366" s="345"/>
      <c r="N366" s="345"/>
      <c r="O366" s="345"/>
      <c r="P366" s="345"/>
      <c r="Q366" s="359"/>
    </row>
    <row r="367" spans="1:17" ht="16.5" customHeight="1" thickBot="1">
      <c r="A367" s="16" t="s">
        <v>386</v>
      </c>
      <c r="B367" s="200"/>
      <c r="C367" s="200"/>
      <c r="D367" s="200"/>
      <c r="E367" s="200"/>
      <c r="F367" s="200"/>
      <c r="G367" s="200"/>
      <c r="H367" s="200"/>
      <c r="I367" s="200"/>
      <c r="J367" s="200"/>
      <c r="K367" s="200"/>
      <c r="L367" s="200"/>
      <c r="M367" s="200"/>
      <c r="N367" s="200"/>
      <c r="O367" s="200"/>
      <c r="P367" s="201"/>
      <c r="Q367" s="359"/>
    </row>
    <row r="368" spans="1:17" ht="13.5" customHeight="1">
      <c r="A368" s="69" t="str">
        <f t="shared" si="18"/>
        <v>KOM PC2000</v>
      </c>
      <c r="B368" s="190" t="s">
        <v>189</v>
      </c>
      <c r="C368" s="190" t="s">
        <v>189</v>
      </c>
      <c r="D368" s="190" t="s">
        <v>189</v>
      </c>
      <c r="E368" s="190" t="s">
        <v>189</v>
      </c>
      <c r="F368" s="190" t="s">
        <v>189</v>
      </c>
      <c r="G368" s="190" t="s">
        <v>189</v>
      </c>
      <c r="H368" s="190" t="s">
        <v>189</v>
      </c>
      <c r="I368" s="190" t="s">
        <v>189</v>
      </c>
      <c r="J368" s="190" t="s">
        <v>189</v>
      </c>
      <c r="K368" s="190" t="s">
        <v>189</v>
      </c>
      <c r="L368" s="190" t="s">
        <v>189</v>
      </c>
      <c r="M368" s="190" t="s">
        <v>189</v>
      </c>
      <c r="N368" s="190" t="s">
        <v>189</v>
      </c>
      <c r="O368" s="190" t="s">
        <v>189</v>
      </c>
      <c r="P368" s="191" t="s">
        <v>189</v>
      </c>
      <c r="Q368" s="359"/>
    </row>
    <row r="369" spans="1:17" ht="13.5" customHeight="1">
      <c r="A369" s="69" t="str">
        <f t="shared" si="18"/>
        <v>KOM PC3000</v>
      </c>
      <c r="B369" s="190" t="s">
        <v>189</v>
      </c>
      <c r="C369" s="190" t="s">
        <v>189</v>
      </c>
      <c r="D369" s="190" t="s">
        <v>189</v>
      </c>
      <c r="E369" s="190" t="s">
        <v>189</v>
      </c>
      <c r="F369" s="190" t="s">
        <v>189</v>
      </c>
      <c r="G369" s="190" t="s">
        <v>189</v>
      </c>
      <c r="H369" s="190" t="s">
        <v>189</v>
      </c>
      <c r="I369" s="190" t="s">
        <v>189</v>
      </c>
      <c r="J369" s="190" t="s">
        <v>189</v>
      </c>
      <c r="K369" s="190" t="s">
        <v>189</v>
      </c>
      <c r="L369" s="190" t="s">
        <v>189</v>
      </c>
      <c r="M369" s="190" t="s">
        <v>189</v>
      </c>
      <c r="N369" s="190" t="s">
        <v>189</v>
      </c>
      <c r="O369" s="190" t="s">
        <v>189</v>
      </c>
      <c r="P369" s="191" t="s">
        <v>189</v>
      </c>
      <c r="Q369" s="359"/>
    </row>
    <row r="370" spans="1:17" ht="13.5" customHeight="1">
      <c r="A370" s="69" t="str">
        <f t="shared" si="18"/>
        <v>KOM PC4000</v>
      </c>
      <c r="B370" s="190" t="s">
        <v>189</v>
      </c>
      <c r="C370" s="190" t="s">
        <v>189</v>
      </c>
      <c r="D370" s="190" t="s">
        <v>189</v>
      </c>
      <c r="E370" s="190" t="s">
        <v>189</v>
      </c>
      <c r="F370" s="190" t="s">
        <v>189</v>
      </c>
      <c r="G370" s="190" t="s">
        <v>189</v>
      </c>
      <c r="H370" s="190" t="s">
        <v>189</v>
      </c>
      <c r="I370" s="190" t="s">
        <v>189</v>
      </c>
      <c r="J370" s="190" t="s">
        <v>189</v>
      </c>
      <c r="K370" s="190" t="s">
        <v>189</v>
      </c>
      <c r="L370" s="190" t="s">
        <v>189</v>
      </c>
      <c r="M370" s="190" t="s">
        <v>189</v>
      </c>
      <c r="N370" s="190" t="s">
        <v>189</v>
      </c>
      <c r="O370" s="190" t="s">
        <v>189</v>
      </c>
      <c r="P370" s="191" t="s">
        <v>189</v>
      </c>
      <c r="Q370" s="359"/>
    </row>
    <row r="371" spans="1:17" ht="13.5" customHeight="1">
      <c r="A371" s="69" t="str">
        <f t="shared" si="18"/>
        <v>KOM PC5500</v>
      </c>
      <c r="B371" s="190" t="s">
        <v>189</v>
      </c>
      <c r="C371" s="190" t="s">
        <v>189</v>
      </c>
      <c r="D371" s="190" t="s">
        <v>189</v>
      </c>
      <c r="E371" s="190" t="s">
        <v>189</v>
      </c>
      <c r="F371" s="190" t="s">
        <v>189</v>
      </c>
      <c r="G371" s="190" t="s">
        <v>189</v>
      </c>
      <c r="H371" s="190" t="s">
        <v>189</v>
      </c>
      <c r="I371" s="190" t="s">
        <v>189</v>
      </c>
      <c r="J371" s="190" t="s">
        <v>189</v>
      </c>
      <c r="K371" s="190" t="s">
        <v>189</v>
      </c>
      <c r="L371" s="190" t="s">
        <v>189</v>
      </c>
      <c r="M371" s="190" t="s">
        <v>189</v>
      </c>
      <c r="N371" s="190" t="s">
        <v>189</v>
      </c>
      <c r="O371" s="190" t="s">
        <v>189</v>
      </c>
      <c r="P371" s="191" t="s">
        <v>189</v>
      </c>
      <c r="Q371" s="359"/>
    </row>
    <row r="372" spans="1:17" ht="13.5" customHeight="1" thickBot="1">
      <c r="A372" s="69" t="str">
        <f t="shared" si="18"/>
        <v>KOM PC8000</v>
      </c>
      <c r="B372" s="190" t="s">
        <v>189</v>
      </c>
      <c r="C372" s="190" t="s">
        <v>189</v>
      </c>
      <c r="D372" s="190" t="s">
        <v>189</v>
      </c>
      <c r="E372" s="190" t="s">
        <v>189</v>
      </c>
      <c r="F372" s="190" t="s">
        <v>189</v>
      </c>
      <c r="G372" s="190" t="s">
        <v>189</v>
      </c>
      <c r="H372" s="190" t="s">
        <v>189</v>
      </c>
      <c r="I372" s="190" t="s">
        <v>189</v>
      </c>
      <c r="J372" s="190" t="s">
        <v>189</v>
      </c>
      <c r="K372" s="190" t="s">
        <v>189</v>
      </c>
      <c r="L372" s="190" t="s">
        <v>189</v>
      </c>
      <c r="M372" s="190" t="s">
        <v>189</v>
      </c>
      <c r="N372" s="190" t="s">
        <v>189</v>
      </c>
      <c r="O372" s="190" t="s">
        <v>189</v>
      </c>
      <c r="P372" s="191" t="s">
        <v>189</v>
      </c>
      <c r="Q372" s="359"/>
    </row>
    <row r="373" spans="1:17" ht="16.5" customHeight="1" thickBot="1">
      <c r="A373" s="16" t="str">
        <f t="shared" ref="A373:A384" si="19">A59</f>
        <v>Hydraulic Hammers</v>
      </c>
      <c r="B373" s="200"/>
      <c r="C373" s="200"/>
      <c r="D373" s="200"/>
      <c r="E373" s="200"/>
      <c r="F373" s="200"/>
      <c r="G373" s="200"/>
      <c r="H373" s="200"/>
      <c r="I373" s="200"/>
      <c r="J373" s="200"/>
      <c r="K373" s="200"/>
      <c r="L373" s="200"/>
      <c r="M373" s="200"/>
      <c r="N373" s="200"/>
      <c r="O373" s="200"/>
      <c r="P373" s="201"/>
      <c r="Q373" s="359"/>
    </row>
    <row r="374" spans="1:17" ht="13.5" customHeight="1">
      <c r="A374" s="20" t="str">
        <f t="shared" si="19"/>
        <v>H-120 (fits 325)</v>
      </c>
      <c r="B374" s="190" t="s">
        <v>189</v>
      </c>
      <c r="C374" s="190" t="s">
        <v>189</v>
      </c>
      <c r="D374" s="190" t="s">
        <v>189</v>
      </c>
      <c r="E374" s="190" t="s">
        <v>189</v>
      </c>
      <c r="F374" s="190" t="s">
        <v>189</v>
      </c>
      <c r="G374" s="190" t="s">
        <v>189</v>
      </c>
      <c r="H374" s="190" t="s">
        <v>189</v>
      </c>
      <c r="I374" s="190" t="s">
        <v>189</v>
      </c>
      <c r="J374" s="190" t="s">
        <v>189</v>
      </c>
      <c r="K374" s="190" t="s">
        <v>189</v>
      </c>
      <c r="L374" s="190" t="s">
        <v>189</v>
      </c>
      <c r="M374" s="190" t="s">
        <v>189</v>
      </c>
      <c r="N374" s="190" t="s">
        <v>189</v>
      </c>
      <c r="O374" s="190" t="s">
        <v>189</v>
      </c>
      <c r="P374" s="191" t="s">
        <v>189</v>
      </c>
      <c r="Q374" s="359"/>
    </row>
    <row r="375" spans="1:17" ht="13.5" customHeight="1">
      <c r="A375" s="21" t="str">
        <f t="shared" si="19"/>
        <v>H-160 (fits 345)</v>
      </c>
      <c r="B375" s="190" t="s">
        <v>189</v>
      </c>
      <c r="C375" s="190" t="s">
        <v>189</v>
      </c>
      <c r="D375" s="190" t="s">
        <v>189</v>
      </c>
      <c r="E375" s="190" t="s">
        <v>189</v>
      </c>
      <c r="F375" s="190" t="s">
        <v>189</v>
      </c>
      <c r="G375" s="190" t="s">
        <v>189</v>
      </c>
      <c r="H375" s="190" t="s">
        <v>189</v>
      </c>
      <c r="I375" s="190" t="s">
        <v>189</v>
      </c>
      <c r="J375" s="190" t="s">
        <v>189</v>
      </c>
      <c r="K375" s="190" t="s">
        <v>189</v>
      </c>
      <c r="L375" s="190" t="s">
        <v>189</v>
      </c>
      <c r="M375" s="190" t="s">
        <v>189</v>
      </c>
      <c r="N375" s="190" t="s">
        <v>189</v>
      </c>
      <c r="O375" s="190" t="s">
        <v>189</v>
      </c>
      <c r="P375" s="191" t="s">
        <v>189</v>
      </c>
      <c r="Q375" s="359"/>
    </row>
    <row r="376" spans="1:17" ht="13.5" customHeight="1" thickBot="1">
      <c r="A376" s="21" t="str">
        <f t="shared" si="19"/>
        <v>H-180 (fits 365/385)</v>
      </c>
      <c r="B376" s="192" t="s">
        <v>189</v>
      </c>
      <c r="C376" s="192" t="s">
        <v>189</v>
      </c>
      <c r="D376" s="192" t="s">
        <v>189</v>
      </c>
      <c r="E376" s="192" t="s">
        <v>189</v>
      </c>
      <c r="F376" s="192" t="s">
        <v>189</v>
      </c>
      <c r="G376" s="192" t="s">
        <v>189</v>
      </c>
      <c r="H376" s="192" t="s">
        <v>189</v>
      </c>
      <c r="I376" s="192" t="s">
        <v>189</v>
      </c>
      <c r="J376" s="192" t="s">
        <v>189</v>
      </c>
      <c r="K376" s="192" t="s">
        <v>189</v>
      </c>
      <c r="L376" s="192" t="s">
        <v>189</v>
      </c>
      <c r="M376" s="192" t="s">
        <v>189</v>
      </c>
      <c r="N376" s="192" t="s">
        <v>189</v>
      </c>
      <c r="O376" s="192" t="s">
        <v>189</v>
      </c>
      <c r="P376" s="193" t="s">
        <v>189</v>
      </c>
      <c r="Q376" s="359"/>
    </row>
    <row r="377" spans="1:17" ht="16.5" customHeight="1" thickBot="1">
      <c r="A377" s="16" t="str">
        <f t="shared" si="19"/>
        <v>Demolition Shears</v>
      </c>
      <c r="B377" s="200"/>
      <c r="C377" s="200"/>
      <c r="D377" s="200"/>
      <c r="E377" s="200"/>
      <c r="F377" s="200"/>
      <c r="G377" s="200"/>
      <c r="H377" s="200"/>
      <c r="I377" s="200"/>
      <c r="J377" s="200"/>
      <c r="K377" s="200"/>
      <c r="L377" s="200"/>
      <c r="M377" s="200"/>
      <c r="N377" s="200"/>
      <c r="O377" s="200"/>
      <c r="P377" s="201"/>
      <c r="Q377" s="359"/>
    </row>
    <row r="378" spans="1:17" ht="13.5" customHeight="1">
      <c r="A378" s="20" t="str">
        <f t="shared" si="19"/>
        <v>S340 (fits 322/325/330)</v>
      </c>
      <c r="B378" s="190" t="s">
        <v>189</v>
      </c>
      <c r="C378" s="190" t="s">
        <v>189</v>
      </c>
      <c r="D378" s="190" t="s">
        <v>189</v>
      </c>
      <c r="E378" s="190" t="s">
        <v>189</v>
      </c>
      <c r="F378" s="190" t="s">
        <v>189</v>
      </c>
      <c r="G378" s="190" t="s">
        <v>189</v>
      </c>
      <c r="H378" s="190" t="s">
        <v>189</v>
      </c>
      <c r="I378" s="190" t="s">
        <v>189</v>
      </c>
      <c r="J378" s="190" t="s">
        <v>189</v>
      </c>
      <c r="K378" s="190" t="s">
        <v>189</v>
      </c>
      <c r="L378" s="190" t="s">
        <v>189</v>
      </c>
      <c r="M378" s="190" t="s">
        <v>189</v>
      </c>
      <c r="N378" s="190" t="s">
        <v>189</v>
      </c>
      <c r="O378" s="190" t="s">
        <v>189</v>
      </c>
      <c r="P378" s="191" t="s">
        <v>189</v>
      </c>
      <c r="Q378" s="359"/>
    </row>
    <row r="379" spans="1:17" ht="13.5" customHeight="1">
      <c r="A379" s="21" t="str">
        <f t="shared" si="19"/>
        <v>S365 (fits 330/345)</v>
      </c>
      <c r="B379" s="190" t="s">
        <v>189</v>
      </c>
      <c r="C379" s="190" t="s">
        <v>189</v>
      </c>
      <c r="D379" s="190" t="s">
        <v>189</v>
      </c>
      <c r="E379" s="190" t="s">
        <v>189</v>
      </c>
      <c r="F379" s="190" t="s">
        <v>189</v>
      </c>
      <c r="G379" s="190" t="s">
        <v>189</v>
      </c>
      <c r="H379" s="190" t="s">
        <v>189</v>
      </c>
      <c r="I379" s="190" t="s">
        <v>189</v>
      </c>
      <c r="J379" s="190" t="s">
        <v>189</v>
      </c>
      <c r="K379" s="190" t="s">
        <v>189</v>
      </c>
      <c r="L379" s="190" t="s">
        <v>189</v>
      </c>
      <c r="M379" s="190" t="s">
        <v>189</v>
      </c>
      <c r="N379" s="190" t="s">
        <v>189</v>
      </c>
      <c r="O379" s="190" t="s">
        <v>189</v>
      </c>
      <c r="P379" s="191" t="s">
        <v>189</v>
      </c>
      <c r="Q379" s="359"/>
    </row>
    <row r="380" spans="1:17" ht="13.5" customHeight="1" thickBot="1">
      <c r="A380" s="21" t="str">
        <f t="shared" si="19"/>
        <v>S390 (fits 365/385)</v>
      </c>
      <c r="B380" s="192" t="s">
        <v>189</v>
      </c>
      <c r="C380" s="192" t="s">
        <v>189</v>
      </c>
      <c r="D380" s="192" t="s">
        <v>189</v>
      </c>
      <c r="E380" s="192" t="s">
        <v>189</v>
      </c>
      <c r="F380" s="192" t="s">
        <v>189</v>
      </c>
      <c r="G380" s="192" t="s">
        <v>189</v>
      </c>
      <c r="H380" s="192" t="s">
        <v>189</v>
      </c>
      <c r="I380" s="192" t="s">
        <v>189</v>
      </c>
      <c r="J380" s="192" t="s">
        <v>189</v>
      </c>
      <c r="K380" s="192" t="s">
        <v>189</v>
      </c>
      <c r="L380" s="192" t="s">
        <v>189</v>
      </c>
      <c r="M380" s="192" t="s">
        <v>189</v>
      </c>
      <c r="N380" s="192" t="s">
        <v>189</v>
      </c>
      <c r="O380" s="192" t="s">
        <v>189</v>
      </c>
      <c r="P380" s="193" t="s">
        <v>189</v>
      </c>
      <c r="Q380" s="359"/>
    </row>
    <row r="381" spans="1:17" ht="16.5" customHeight="1" thickBot="1">
      <c r="A381" s="16" t="str">
        <f t="shared" si="19"/>
        <v>Demolition Grapples</v>
      </c>
      <c r="B381" s="200"/>
      <c r="C381" s="200"/>
      <c r="D381" s="200"/>
      <c r="E381" s="200"/>
      <c r="F381" s="200"/>
      <c r="G381" s="200"/>
      <c r="H381" s="200"/>
      <c r="I381" s="200"/>
      <c r="J381" s="200"/>
      <c r="K381" s="200"/>
      <c r="L381" s="200"/>
      <c r="M381" s="200"/>
      <c r="N381" s="200"/>
      <c r="O381" s="200"/>
      <c r="P381" s="201"/>
      <c r="Q381" s="359"/>
    </row>
    <row r="382" spans="1:17" ht="13.5" customHeight="1">
      <c r="A382" s="20" t="str">
        <f t="shared" si="19"/>
        <v>G315 (fits 322/325)</v>
      </c>
      <c r="B382" s="190" t="s">
        <v>189</v>
      </c>
      <c r="C382" s="190" t="s">
        <v>189</v>
      </c>
      <c r="D382" s="190" t="s">
        <v>189</v>
      </c>
      <c r="E382" s="190" t="s">
        <v>189</v>
      </c>
      <c r="F382" s="190" t="s">
        <v>189</v>
      </c>
      <c r="G382" s="190" t="s">
        <v>189</v>
      </c>
      <c r="H382" s="190" t="s">
        <v>189</v>
      </c>
      <c r="I382" s="190" t="s">
        <v>189</v>
      </c>
      <c r="J382" s="190" t="s">
        <v>189</v>
      </c>
      <c r="K382" s="190" t="s">
        <v>189</v>
      </c>
      <c r="L382" s="190" t="s">
        <v>189</v>
      </c>
      <c r="M382" s="190" t="s">
        <v>189</v>
      </c>
      <c r="N382" s="190" t="s">
        <v>189</v>
      </c>
      <c r="O382" s="190" t="s">
        <v>189</v>
      </c>
      <c r="P382" s="191" t="s">
        <v>189</v>
      </c>
      <c r="Q382" s="359"/>
    </row>
    <row r="383" spans="1:17" ht="13.5" customHeight="1">
      <c r="A383" s="21" t="str">
        <f t="shared" si="19"/>
        <v>G320 (fits 325/330)</v>
      </c>
      <c r="B383" s="190" t="s">
        <v>189</v>
      </c>
      <c r="C383" s="190" t="s">
        <v>189</v>
      </c>
      <c r="D383" s="190" t="s">
        <v>189</v>
      </c>
      <c r="E383" s="190" t="s">
        <v>189</v>
      </c>
      <c r="F383" s="190" t="s">
        <v>189</v>
      </c>
      <c r="G383" s="190" t="s">
        <v>189</v>
      </c>
      <c r="H383" s="190" t="s">
        <v>189</v>
      </c>
      <c r="I383" s="190" t="s">
        <v>189</v>
      </c>
      <c r="J383" s="190" t="s">
        <v>189</v>
      </c>
      <c r="K383" s="190" t="s">
        <v>189</v>
      </c>
      <c r="L383" s="190" t="s">
        <v>189</v>
      </c>
      <c r="M383" s="190" t="s">
        <v>189</v>
      </c>
      <c r="N383" s="190" t="s">
        <v>189</v>
      </c>
      <c r="O383" s="190" t="s">
        <v>189</v>
      </c>
      <c r="P383" s="191" t="s">
        <v>189</v>
      </c>
      <c r="Q383" s="359"/>
    </row>
    <row r="384" spans="1:17" ht="13.5" customHeight="1" thickBot="1">
      <c r="A384" s="21" t="str">
        <f t="shared" si="19"/>
        <v>G330 (fits 345/365)</v>
      </c>
      <c r="B384" s="192" t="s">
        <v>189</v>
      </c>
      <c r="C384" s="192" t="s">
        <v>189</v>
      </c>
      <c r="D384" s="192" t="s">
        <v>189</v>
      </c>
      <c r="E384" s="192" t="s">
        <v>189</v>
      </c>
      <c r="F384" s="192" t="s">
        <v>189</v>
      </c>
      <c r="G384" s="192" t="s">
        <v>189</v>
      </c>
      <c r="H384" s="192" t="s">
        <v>189</v>
      </c>
      <c r="I384" s="192" t="s">
        <v>189</v>
      </c>
      <c r="J384" s="192" t="s">
        <v>189</v>
      </c>
      <c r="K384" s="192" t="s">
        <v>189</v>
      </c>
      <c r="L384" s="192" t="s">
        <v>189</v>
      </c>
      <c r="M384" s="192" t="s">
        <v>189</v>
      </c>
      <c r="N384" s="192" t="s">
        <v>189</v>
      </c>
      <c r="O384" s="192" t="s">
        <v>189</v>
      </c>
      <c r="P384" s="193" t="s">
        <v>189</v>
      </c>
      <c r="Q384" s="359"/>
    </row>
    <row r="385" spans="1:17" ht="16.5" customHeight="1" thickBot="1">
      <c r="A385" s="16" t="str">
        <f>A71</f>
        <v>Other Equipment</v>
      </c>
      <c r="B385" s="200"/>
      <c r="C385" s="200"/>
      <c r="D385" s="200"/>
      <c r="E385" s="200"/>
      <c r="F385" s="200"/>
      <c r="G385" s="200"/>
      <c r="H385" s="200"/>
      <c r="I385" s="200"/>
      <c r="J385" s="200"/>
      <c r="K385" s="200"/>
      <c r="L385" s="200"/>
      <c r="M385" s="200"/>
      <c r="N385" s="200"/>
      <c r="O385" s="200"/>
      <c r="P385" s="201"/>
      <c r="Q385" s="359"/>
    </row>
    <row r="386" spans="1:17" ht="13.5" customHeight="1">
      <c r="A386" s="69" t="str">
        <f t="shared" ref="A386:A406" si="20">A72</f>
        <v>420D 4WD Backhoe</v>
      </c>
      <c r="B386" s="345">
        <v>1282.5</v>
      </c>
      <c r="C386" s="345">
        <v>1282.5</v>
      </c>
      <c r="D386" s="345">
        <v>1282.5</v>
      </c>
      <c r="E386" s="345">
        <v>1282.5</v>
      </c>
      <c r="F386" s="345"/>
      <c r="G386" s="345"/>
      <c r="H386" s="345"/>
      <c r="I386" s="345"/>
      <c r="J386" s="345"/>
      <c r="K386" s="345"/>
      <c r="L386" s="345"/>
      <c r="M386" s="345"/>
      <c r="N386" s="345"/>
      <c r="O386" s="345"/>
      <c r="P386" s="345"/>
      <c r="Q386" s="359"/>
    </row>
    <row r="387" spans="1:17" ht="13.5" customHeight="1">
      <c r="A387" s="321" t="str">
        <f t="shared" si="20"/>
        <v>428D 4WD Backhoe</v>
      </c>
      <c r="B387" s="345">
        <v>1282.5</v>
      </c>
      <c r="C387" s="345">
        <v>1282.5</v>
      </c>
      <c r="D387" s="345">
        <v>1282.5</v>
      </c>
      <c r="E387" s="345">
        <v>1282.5</v>
      </c>
      <c r="F387" s="345"/>
      <c r="G387" s="345"/>
      <c r="H387" s="345"/>
      <c r="I387" s="345"/>
      <c r="J387" s="345"/>
      <c r="K387" s="345"/>
      <c r="L387" s="345"/>
      <c r="M387" s="345"/>
      <c r="N387" s="345"/>
      <c r="O387" s="345"/>
      <c r="P387" s="345"/>
      <c r="Q387" s="359"/>
    </row>
    <row r="388" spans="1:17" ht="13.5" customHeight="1">
      <c r="A388" s="139" t="str">
        <f t="shared" si="20"/>
        <v>CS533E Vibratory Roller</v>
      </c>
      <c r="B388" s="190" t="s">
        <v>189</v>
      </c>
      <c r="C388" s="190" t="s">
        <v>189</v>
      </c>
      <c r="D388" s="190" t="s">
        <v>189</v>
      </c>
      <c r="E388" s="190" t="s">
        <v>189</v>
      </c>
      <c r="F388" s="190" t="s">
        <v>189</v>
      </c>
      <c r="G388" s="190" t="s">
        <v>189</v>
      </c>
      <c r="H388" s="190" t="s">
        <v>189</v>
      </c>
      <c r="I388" s="190" t="s">
        <v>189</v>
      </c>
      <c r="J388" s="190" t="s">
        <v>189</v>
      </c>
      <c r="K388" s="190" t="s">
        <v>189</v>
      </c>
      <c r="L388" s="190" t="s">
        <v>189</v>
      </c>
      <c r="M388" s="190" t="s">
        <v>189</v>
      </c>
      <c r="N388" s="190" t="s">
        <v>189</v>
      </c>
      <c r="O388" s="190" t="s">
        <v>189</v>
      </c>
      <c r="P388" s="191" t="s">
        <v>189</v>
      </c>
      <c r="Q388" s="359"/>
    </row>
    <row r="389" spans="1:17" ht="13.5" customHeight="1">
      <c r="A389" s="139" t="str">
        <f t="shared" si="20"/>
        <v>CS663E Vibratory Roller</v>
      </c>
      <c r="B389" s="190" t="s">
        <v>189</v>
      </c>
      <c r="C389" s="190" t="s">
        <v>189</v>
      </c>
      <c r="D389" s="190" t="s">
        <v>189</v>
      </c>
      <c r="E389" s="190" t="s">
        <v>189</v>
      </c>
      <c r="F389" s="190" t="s">
        <v>189</v>
      </c>
      <c r="G389" s="190" t="s">
        <v>189</v>
      </c>
      <c r="H389" s="190" t="s">
        <v>189</v>
      </c>
      <c r="I389" s="190" t="s">
        <v>189</v>
      </c>
      <c r="J389" s="190" t="s">
        <v>189</v>
      </c>
      <c r="K389" s="190" t="s">
        <v>189</v>
      </c>
      <c r="L389" s="190" t="s">
        <v>189</v>
      </c>
      <c r="M389" s="190" t="s">
        <v>189</v>
      </c>
      <c r="N389" s="190" t="s">
        <v>189</v>
      </c>
      <c r="O389" s="190" t="s">
        <v>189</v>
      </c>
      <c r="P389" s="191" t="s">
        <v>189</v>
      </c>
      <c r="Q389" s="359"/>
    </row>
    <row r="390" spans="1:17" ht="13.5" customHeight="1">
      <c r="A390" s="139" t="str">
        <f t="shared" si="20"/>
        <v>CP533E Sheepsfoot Compactor</v>
      </c>
      <c r="B390" s="190" t="s">
        <v>189</v>
      </c>
      <c r="C390" s="190" t="s">
        <v>189</v>
      </c>
      <c r="D390" s="190" t="s">
        <v>189</v>
      </c>
      <c r="E390" s="190" t="s">
        <v>189</v>
      </c>
      <c r="F390" s="190" t="s">
        <v>189</v>
      </c>
      <c r="G390" s="190" t="s">
        <v>189</v>
      </c>
      <c r="H390" s="190" t="s">
        <v>189</v>
      </c>
      <c r="I390" s="190" t="s">
        <v>189</v>
      </c>
      <c r="J390" s="190" t="s">
        <v>189</v>
      </c>
      <c r="K390" s="190" t="s">
        <v>189</v>
      </c>
      <c r="L390" s="190" t="s">
        <v>189</v>
      </c>
      <c r="M390" s="190" t="s">
        <v>189</v>
      </c>
      <c r="N390" s="190" t="s">
        <v>189</v>
      </c>
      <c r="O390" s="190" t="s">
        <v>189</v>
      </c>
      <c r="P390" s="191" t="s">
        <v>189</v>
      </c>
      <c r="Q390" s="359"/>
    </row>
    <row r="391" spans="1:17" ht="13.5" customHeight="1">
      <c r="A391" s="139" t="str">
        <f t="shared" si="20"/>
        <v>CP663E Sheepsfoot Compactor</v>
      </c>
      <c r="B391" s="190" t="s">
        <v>189</v>
      </c>
      <c r="C391" s="190" t="s">
        <v>189</v>
      </c>
      <c r="D391" s="190" t="s">
        <v>189</v>
      </c>
      <c r="E391" s="190" t="s">
        <v>189</v>
      </c>
      <c r="F391" s="190" t="s">
        <v>189</v>
      </c>
      <c r="G391" s="190" t="s">
        <v>189</v>
      </c>
      <c r="H391" s="190" t="s">
        <v>189</v>
      </c>
      <c r="I391" s="190" t="s">
        <v>189</v>
      </c>
      <c r="J391" s="190" t="s">
        <v>189</v>
      </c>
      <c r="K391" s="190" t="s">
        <v>189</v>
      </c>
      <c r="L391" s="190" t="s">
        <v>189</v>
      </c>
      <c r="M391" s="190" t="s">
        <v>189</v>
      </c>
      <c r="N391" s="190" t="s">
        <v>189</v>
      </c>
      <c r="O391" s="190" t="s">
        <v>189</v>
      </c>
      <c r="P391" s="191" t="s">
        <v>189</v>
      </c>
      <c r="Q391" s="359"/>
    </row>
    <row r="392" spans="1:17" ht="13.5" customHeight="1">
      <c r="A392" s="72" t="str">
        <f t="shared" si="20"/>
        <v>Light Truck - 1.5 Ton</v>
      </c>
      <c r="B392" s="345">
        <v>220</v>
      </c>
      <c r="C392" s="345">
        <v>220</v>
      </c>
      <c r="D392" s="345">
        <v>220</v>
      </c>
      <c r="E392" s="345">
        <v>220</v>
      </c>
      <c r="F392" s="345"/>
      <c r="G392" s="345"/>
      <c r="H392" s="345"/>
      <c r="I392" s="345"/>
      <c r="J392" s="345"/>
      <c r="K392" s="345"/>
      <c r="L392" s="345"/>
      <c r="M392" s="345"/>
      <c r="N392" s="345"/>
      <c r="O392" s="345"/>
      <c r="P392" s="345"/>
      <c r="Q392" s="359"/>
    </row>
    <row r="393" spans="1:17" ht="13.5" customHeight="1">
      <c r="A393" s="73" t="str">
        <f t="shared" si="20"/>
        <v>Supervisor's Truck</v>
      </c>
      <c r="B393" s="345">
        <v>220</v>
      </c>
      <c r="C393" s="345">
        <v>220</v>
      </c>
      <c r="D393" s="345">
        <v>220</v>
      </c>
      <c r="E393" s="345">
        <v>220</v>
      </c>
      <c r="F393" s="345"/>
      <c r="G393" s="345"/>
      <c r="H393" s="345"/>
      <c r="I393" s="345"/>
      <c r="J393" s="345"/>
      <c r="K393" s="345"/>
      <c r="L393" s="345"/>
      <c r="M393" s="345"/>
      <c r="N393" s="345"/>
      <c r="O393" s="345"/>
      <c r="P393" s="345"/>
      <c r="Q393" s="359"/>
    </row>
    <row r="394" spans="1:17" ht="13.5" customHeight="1">
      <c r="A394" s="73" t="str">
        <f t="shared" si="20"/>
        <v>Flatbed Truck</v>
      </c>
      <c r="B394" s="345">
        <v>220</v>
      </c>
      <c r="C394" s="345">
        <v>220</v>
      </c>
      <c r="D394" s="345">
        <v>220</v>
      </c>
      <c r="E394" s="345">
        <v>220</v>
      </c>
      <c r="F394" s="345"/>
      <c r="G394" s="345"/>
      <c r="H394" s="345"/>
      <c r="I394" s="345"/>
      <c r="J394" s="345"/>
      <c r="K394" s="345"/>
      <c r="L394" s="345"/>
      <c r="M394" s="345"/>
      <c r="N394" s="345"/>
      <c r="O394" s="345"/>
      <c r="P394" s="345"/>
      <c r="Q394" s="359"/>
    </row>
    <row r="395" spans="1:17" ht="13.5" customHeight="1">
      <c r="A395" s="73" t="str">
        <f t="shared" si="20"/>
        <v>Air Compressor + tools</v>
      </c>
      <c r="B395" s="190" t="s">
        <v>189</v>
      </c>
      <c r="C395" s="190" t="s">
        <v>189</v>
      </c>
      <c r="D395" s="190" t="s">
        <v>189</v>
      </c>
      <c r="E395" s="190" t="s">
        <v>189</v>
      </c>
      <c r="F395" s="190" t="s">
        <v>189</v>
      </c>
      <c r="G395" s="190" t="s">
        <v>189</v>
      </c>
      <c r="H395" s="190" t="s">
        <v>189</v>
      </c>
      <c r="I395" s="190" t="s">
        <v>189</v>
      </c>
      <c r="J395" s="190" t="s">
        <v>189</v>
      </c>
      <c r="K395" s="190" t="s">
        <v>189</v>
      </c>
      <c r="L395" s="190" t="s">
        <v>189</v>
      </c>
      <c r="M395" s="190" t="s">
        <v>189</v>
      </c>
      <c r="N395" s="190" t="s">
        <v>189</v>
      </c>
      <c r="O395" s="190" t="s">
        <v>189</v>
      </c>
      <c r="P395" s="191" t="s">
        <v>189</v>
      </c>
      <c r="Q395" s="359"/>
    </row>
    <row r="396" spans="1:17" ht="13.5" customHeight="1">
      <c r="A396" s="73" t="str">
        <f t="shared" si="20"/>
        <v>Welding Equipment</v>
      </c>
      <c r="B396" s="190" t="s">
        <v>189</v>
      </c>
      <c r="C396" s="190" t="s">
        <v>189</v>
      </c>
      <c r="D396" s="190" t="s">
        <v>189</v>
      </c>
      <c r="E396" s="190" t="s">
        <v>189</v>
      </c>
      <c r="F396" s="190" t="s">
        <v>189</v>
      </c>
      <c r="G396" s="190" t="s">
        <v>189</v>
      </c>
      <c r="H396" s="190" t="s">
        <v>189</v>
      </c>
      <c r="I396" s="190" t="s">
        <v>189</v>
      </c>
      <c r="J396" s="190" t="s">
        <v>189</v>
      </c>
      <c r="K396" s="190" t="s">
        <v>189</v>
      </c>
      <c r="L396" s="190" t="s">
        <v>189</v>
      </c>
      <c r="M396" s="190" t="s">
        <v>189</v>
      </c>
      <c r="N396" s="190" t="s">
        <v>189</v>
      </c>
      <c r="O396" s="190" t="s">
        <v>189</v>
      </c>
      <c r="P396" s="191" t="s">
        <v>189</v>
      </c>
      <c r="Q396" s="359"/>
    </row>
    <row r="397" spans="1:17" ht="13.5" customHeight="1">
      <c r="A397" s="5" t="str">
        <f t="shared" si="20"/>
        <v>Heavy Duty Drill Rig</v>
      </c>
      <c r="B397" s="345"/>
      <c r="C397" s="345"/>
      <c r="D397" s="345"/>
      <c r="E397" s="345"/>
      <c r="F397" s="345"/>
      <c r="G397" s="345"/>
      <c r="H397" s="345"/>
      <c r="I397" s="345"/>
      <c r="J397" s="345"/>
      <c r="K397" s="345"/>
      <c r="L397" s="345"/>
      <c r="M397" s="345"/>
      <c r="N397" s="345"/>
      <c r="O397" s="345"/>
      <c r="P397" s="345"/>
      <c r="Q397" s="359"/>
    </row>
    <row r="398" spans="1:17" ht="13.5" customHeight="1">
      <c r="A398" s="63" t="str">
        <f t="shared" si="20"/>
        <v>Pump (plugging) Drill Rig</v>
      </c>
      <c r="B398" s="345"/>
      <c r="C398" s="345"/>
      <c r="D398" s="345"/>
      <c r="E398" s="345"/>
      <c r="F398" s="345"/>
      <c r="G398" s="345"/>
      <c r="H398" s="345"/>
      <c r="I398" s="345"/>
      <c r="J398" s="345"/>
      <c r="K398" s="345"/>
      <c r="L398" s="345"/>
      <c r="M398" s="345"/>
      <c r="N398" s="345"/>
      <c r="O398" s="345"/>
      <c r="P398" s="345"/>
      <c r="Q398" s="359"/>
    </row>
    <row r="399" spans="1:17" ht="13.5" customHeight="1">
      <c r="A399" s="63" t="str">
        <f t="shared" si="20"/>
        <v>Concrete Pump</v>
      </c>
      <c r="B399" s="190" t="s">
        <v>189</v>
      </c>
      <c r="C399" s="190" t="s">
        <v>189</v>
      </c>
      <c r="D399" s="190" t="s">
        <v>189</v>
      </c>
      <c r="E399" s="190" t="s">
        <v>189</v>
      </c>
      <c r="F399" s="190" t="s">
        <v>189</v>
      </c>
      <c r="G399" s="190" t="s">
        <v>189</v>
      </c>
      <c r="H399" s="190" t="s">
        <v>189</v>
      </c>
      <c r="I399" s="190" t="s">
        <v>189</v>
      </c>
      <c r="J399" s="190" t="s">
        <v>189</v>
      </c>
      <c r="K399" s="190" t="s">
        <v>189</v>
      </c>
      <c r="L399" s="190" t="s">
        <v>189</v>
      </c>
      <c r="M399" s="190" t="s">
        <v>189</v>
      </c>
      <c r="N399" s="190" t="s">
        <v>189</v>
      </c>
      <c r="O399" s="190" t="s">
        <v>189</v>
      </c>
      <c r="P399" s="191" t="s">
        <v>189</v>
      </c>
      <c r="Q399" s="359"/>
    </row>
    <row r="400" spans="1:17" ht="13.5" customHeight="1">
      <c r="A400" s="63" t="str">
        <f t="shared" si="20"/>
        <v>Gas Engine Vibrator</v>
      </c>
      <c r="B400" s="190" t="s">
        <v>189</v>
      </c>
      <c r="C400" s="190" t="s">
        <v>189</v>
      </c>
      <c r="D400" s="190" t="s">
        <v>189</v>
      </c>
      <c r="E400" s="190" t="s">
        <v>189</v>
      </c>
      <c r="F400" s="190" t="s">
        <v>189</v>
      </c>
      <c r="G400" s="190" t="s">
        <v>189</v>
      </c>
      <c r="H400" s="190" t="s">
        <v>189</v>
      </c>
      <c r="I400" s="190" t="s">
        <v>189</v>
      </c>
      <c r="J400" s="190" t="s">
        <v>189</v>
      </c>
      <c r="K400" s="190" t="s">
        <v>189</v>
      </c>
      <c r="L400" s="190" t="s">
        <v>189</v>
      </c>
      <c r="M400" s="190" t="s">
        <v>189</v>
      </c>
      <c r="N400" s="190" t="s">
        <v>189</v>
      </c>
      <c r="O400" s="190" t="s">
        <v>189</v>
      </c>
      <c r="P400" s="191" t="s">
        <v>189</v>
      </c>
      <c r="Q400" s="359"/>
    </row>
    <row r="401" spans="1:17" ht="13.5" customHeight="1">
      <c r="A401" s="63" t="str">
        <f t="shared" si="20"/>
        <v>Generator 5KW</v>
      </c>
      <c r="B401" s="224" t="s">
        <v>189</v>
      </c>
      <c r="C401" s="224" t="s">
        <v>189</v>
      </c>
      <c r="D401" s="224" t="s">
        <v>189</v>
      </c>
      <c r="E401" s="224" t="s">
        <v>189</v>
      </c>
      <c r="F401" s="224" t="s">
        <v>189</v>
      </c>
      <c r="G401" s="224" t="s">
        <v>189</v>
      </c>
      <c r="H401" s="224" t="s">
        <v>189</v>
      </c>
      <c r="I401" s="224" t="s">
        <v>189</v>
      </c>
      <c r="J401" s="224" t="s">
        <v>189</v>
      </c>
      <c r="K401" s="224" t="s">
        <v>189</v>
      </c>
      <c r="L401" s="224" t="s">
        <v>189</v>
      </c>
      <c r="M401" s="224" t="s">
        <v>189</v>
      </c>
      <c r="N401" s="224" t="s">
        <v>189</v>
      </c>
      <c r="O401" s="224" t="s">
        <v>189</v>
      </c>
      <c r="P401" s="225" t="s">
        <v>189</v>
      </c>
      <c r="Q401" s="359"/>
    </row>
    <row r="402" spans="1:17" ht="13.5" customHeight="1">
      <c r="A402" s="63" t="str">
        <f t="shared" si="20"/>
        <v>HDEP Welder (pipe or liner)</v>
      </c>
      <c r="B402" s="224" t="s">
        <v>189</v>
      </c>
      <c r="C402" s="224" t="s">
        <v>189</v>
      </c>
      <c r="D402" s="224" t="s">
        <v>189</v>
      </c>
      <c r="E402" s="224" t="s">
        <v>189</v>
      </c>
      <c r="F402" s="224" t="s">
        <v>189</v>
      </c>
      <c r="G402" s="224" t="s">
        <v>189</v>
      </c>
      <c r="H402" s="224" t="s">
        <v>189</v>
      </c>
      <c r="I402" s="224" t="s">
        <v>189</v>
      </c>
      <c r="J402" s="224" t="s">
        <v>189</v>
      </c>
      <c r="K402" s="224" t="s">
        <v>189</v>
      </c>
      <c r="L402" s="224" t="s">
        <v>189</v>
      </c>
      <c r="M402" s="224" t="s">
        <v>189</v>
      </c>
      <c r="N402" s="224" t="s">
        <v>189</v>
      </c>
      <c r="O402" s="224" t="s">
        <v>189</v>
      </c>
      <c r="P402" s="225" t="s">
        <v>189</v>
      </c>
      <c r="Q402" s="359"/>
    </row>
    <row r="403" spans="1:17" ht="13.5" customHeight="1">
      <c r="A403" s="63" t="str">
        <f t="shared" si="20"/>
        <v>5 Ton Crane</v>
      </c>
      <c r="B403" s="345"/>
      <c r="C403" s="345"/>
      <c r="D403" s="345"/>
      <c r="E403" s="345"/>
      <c r="F403" s="345"/>
      <c r="G403" s="345"/>
      <c r="H403" s="345"/>
      <c r="I403" s="345"/>
      <c r="J403" s="345"/>
      <c r="K403" s="345"/>
      <c r="L403" s="345"/>
      <c r="M403" s="345"/>
      <c r="N403" s="345"/>
      <c r="O403" s="345"/>
      <c r="P403" s="345"/>
      <c r="Q403" s="359"/>
    </row>
    <row r="404" spans="1:17" ht="13.5" customHeight="1">
      <c r="A404" s="63" t="str">
        <f t="shared" si="20"/>
        <v>20 Ton Crane</v>
      </c>
      <c r="B404" s="345"/>
      <c r="C404" s="345"/>
      <c r="D404" s="345"/>
      <c r="E404" s="345"/>
      <c r="F404" s="345"/>
      <c r="G404" s="345"/>
      <c r="H404" s="345"/>
      <c r="I404" s="345"/>
      <c r="J404" s="345"/>
      <c r="K404" s="345"/>
      <c r="L404" s="345"/>
      <c r="M404" s="345"/>
      <c r="N404" s="345"/>
      <c r="O404" s="345"/>
      <c r="P404" s="345"/>
      <c r="Q404" s="359"/>
    </row>
    <row r="405" spans="1:17" ht="13.5" customHeight="1">
      <c r="A405" s="63" t="str">
        <f t="shared" si="20"/>
        <v>50 Ton Crane</v>
      </c>
      <c r="B405" s="345"/>
      <c r="C405" s="345"/>
      <c r="D405" s="345"/>
      <c r="E405" s="345"/>
      <c r="F405" s="345"/>
      <c r="G405" s="345"/>
      <c r="H405" s="345"/>
      <c r="I405" s="345"/>
      <c r="J405" s="345"/>
      <c r="K405" s="345"/>
      <c r="L405" s="345"/>
      <c r="M405" s="345"/>
      <c r="N405" s="345"/>
      <c r="O405" s="345"/>
      <c r="P405" s="345"/>
      <c r="Q405" s="359"/>
    </row>
    <row r="406" spans="1:17" ht="13.5" customHeight="1" thickBot="1">
      <c r="A406" s="63" t="str">
        <f t="shared" si="20"/>
        <v>120 Ton Crane</v>
      </c>
      <c r="B406" s="345"/>
      <c r="C406" s="345"/>
      <c r="D406" s="345"/>
      <c r="E406" s="345"/>
      <c r="F406" s="345"/>
      <c r="G406" s="345"/>
      <c r="H406" s="345"/>
      <c r="I406" s="345"/>
      <c r="J406" s="345"/>
      <c r="K406" s="345"/>
      <c r="L406" s="345"/>
      <c r="M406" s="345"/>
      <c r="N406" s="345"/>
      <c r="O406" s="345"/>
      <c r="P406" s="345"/>
      <c r="Q406" s="359"/>
    </row>
    <row r="407" spans="1:17" ht="16.5" customHeight="1" thickBot="1">
      <c r="A407" s="16" t="str">
        <f t="shared" ref="A407:A422" si="21">A93</f>
        <v>Trucks</v>
      </c>
      <c r="B407" s="200"/>
      <c r="C407" s="200"/>
      <c r="D407" s="200"/>
      <c r="E407" s="200"/>
      <c r="F407" s="200"/>
      <c r="G407" s="200"/>
      <c r="H407" s="200"/>
      <c r="I407" s="200"/>
      <c r="J407" s="200"/>
      <c r="K407" s="200"/>
      <c r="L407" s="200"/>
      <c r="M407" s="200"/>
      <c r="N407" s="200"/>
      <c r="O407" s="200"/>
      <c r="P407" s="201"/>
      <c r="Q407" s="359"/>
    </row>
    <row r="408" spans="1:17" ht="13.5" customHeight="1">
      <c r="A408" s="87" t="str">
        <f t="shared" si="21"/>
        <v>725 (articulated)</v>
      </c>
      <c r="B408" s="345">
        <v>5110</v>
      </c>
      <c r="C408" s="345">
        <v>5110</v>
      </c>
      <c r="D408" s="345">
        <v>5110</v>
      </c>
      <c r="E408" s="345">
        <v>5110</v>
      </c>
      <c r="F408" s="345"/>
      <c r="G408" s="345"/>
      <c r="H408" s="345"/>
      <c r="I408" s="345"/>
      <c r="J408" s="345"/>
      <c r="K408" s="345"/>
      <c r="L408" s="345"/>
      <c r="M408" s="345"/>
      <c r="N408" s="345"/>
      <c r="O408" s="345"/>
      <c r="P408" s="345"/>
      <c r="Q408" s="359"/>
    </row>
    <row r="409" spans="1:17" ht="13.5" customHeight="1">
      <c r="A409" s="87" t="str">
        <f t="shared" si="21"/>
        <v>730  (articulated)</v>
      </c>
      <c r="B409" s="345">
        <v>5110</v>
      </c>
      <c r="C409" s="345">
        <v>5110</v>
      </c>
      <c r="D409" s="345">
        <v>5110</v>
      </c>
      <c r="E409" s="345">
        <v>5110</v>
      </c>
      <c r="F409" s="345"/>
      <c r="G409" s="345"/>
      <c r="H409" s="345"/>
      <c r="I409" s="345"/>
      <c r="J409" s="345"/>
      <c r="K409" s="345"/>
      <c r="L409" s="345"/>
      <c r="M409" s="345"/>
      <c r="N409" s="345"/>
      <c r="O409" s="345"/>
      <c r="P409" s="345"/>
      <c r="Q409" s="359"/>
    </row>
    <row r="410" spans="1:17" ht="13.5" customHeight="1">
      <c r="A410" s="87" t="str">
        <f t="shared" si="21"/>
        <v>735 (articulated)</v>
      </c>
      <c r="B410" s="345">
        <v>8140</v>
      </c>
      <c r="C410" s="345">
        <v>8140</v>
      </c>
      <c r="D410" s="345">
        <v>8140</v>
      </c>
      <c r="E410" s="345">
        <v>8140</v>
      </c>
      <c r="F410" s="345"/>
      <c r="G410" s="345"/>
      <c r="H410" s="345"/>
      <c r="I410" s="345"/>
      <c r="J410" s="345"/>
      <c r="K410" s="345"/>
      <c r="L410" s="345"/>
      <c r="M410" s="345"/>
      <c r="N410" s="345"/>
      <c r="O410" s="345"/>
      <c r="P410" s="345"/>
      <c r="Q410" s="359"/>
    </row>
    <row r="411" spans="1:17" ht="13.5" customHeight="1">
      <c r="A411" s="87" t="str">
        <f t="shared" si="21"/>
        <v>740 (articulated)</v>
      </c>
      <c r="B411" s="345">
        <v>8570</v>
      </c>
      <c r="C411" s="345">
        <v>8570</v>
      </c>
      <c r="D411" s="345">
        <v>8570</v>
      </c>
      <c r="E411" s="345">
        <v>8570</v>
      </c>
      <c r="F411" s="345"/>
      <c r="G411" s="345"/>
      <c r="H411" s="345"/>
      <c r="I411" s="345"/>
      <c r="J411" s="345"/>
      <c r="K411" s="345"/>
      <c r="L411" s="345"/>
      <c r="M411" s="345"/>
      <c r="N411" s="345"/>
      <c r="O411" s="345"/>
      <c r="P411" s="345"/>
      <c r="Q411" s="359"/>
    </row>
    <row r="412" spans="1:17" ht="13.5" customHeight="1">
      <c r="A412" s="87" t="str">
        <f t="shared" si="21"/>
        <v>769D</v>
      </c>
      <c r="B412" s="345">
        <v>7075</v>
      </c>
      <c r="C412" s="345">
        <v>7075</v>
      </c>
      <c r="D412" s="345" t="s">
        <v>189</v>
      </c>
      <c r="E412" s="345" t="s">
        <v>189</v>
      </c>
      <c r="F412" s="345"/>
      <c r="G412" s="345"/>
      <c r="H412" s="345"/>
      <c r="I412" s="345"/>
      <c r="J412" s="345"/>
      <c r="K412" s="345"/>
      <c r="L412" s="345"/>
      <c r="M412" s="345"/>
      <c r="N412" s="345"/>
      <c r="O412" s="345"/>
      <c r="P412" s="345"/>
      <c r="Q412" s="359"/>
    </row>
    <row r="413" spans="1:17" ht="13.5" customHeight="1">
      <c r="A413" s="87" t="str">
        <f t="shared" si="21"/>
        <v>773E</v>
      </c>
      <c r="B413" s="345">
        <v>10720</v>
      </c>
      <c r="C413" s="345">
        <v>10720</v>
      </c>
      <c r="D413" s="345" t="s">
        <v>189</v>
      </c>
      <c r="E413" s="345" t="s">
        <v>189</v>
      </c>
      <c r="F413" s="345"/>
      <c r="G413" s="345"/>
      <c r="H413" s="345"/>
      <c r="I413" s="345"/>
      <c r="J413" s="345"/>
      <c r="K413" s="345"/>
      <c r="L413" s="345"/>
      <c r="M413" s="345"/>
      <c r="N413" s="345"/>
      <c r="O413" s="345"/>
      <c r="P413" s="345"/>
      <c r="Q413" s="359"/>
    </row>
    <row r="414" spans="1:17" ht="13.5" customHeight="1">
      <c r="A414" s="87" t="str">
        <f t="shared" si="21"/>
        <v>777D</v>
      </c>
      <c r="B414" s="345">
        <v>16400</v>
      </c>
      <c r="C414" s="345">
        <v>16400</v>
      </c>
      <c r="D414" s="345" t="s">
        <v>189</v>
      </c>
      <c r="E414" s="345" t="s">
        <v>189</v>
      </c>
      <c r="F414" s="345"/>
      <c r="G414" s="345"/>
      <c r="H414" s="345"/>
      <c r="I414" s="345"/>
      <c r="J414" s="345"/>
      <c r="K414" s="345"/>
      <c r="L414" s="345"/>
      <c r="M414" s="345"/>
      <c r="N414" s="345"/>
      <c r="O414" s="345"/>
      <c r="P414" s="345"/>
      <c r="Q414" s="359"/>
    </row>
    <row r="415" spans="1:17" ht="13.5" customHeight="1">
      <c r="A415" s="87" t="str">
        <f t="shared" si="21"/>
        <v>785C</v>
      </c>
      <c r="B415" s="345"/>
      <c r="C415" s="345" t="s">
        <v>419</v>
      </c>
      <c r="D415" s="345"/>
      <c r="E415" s="345" t="s">
        <v>419</v>
      </c>
      <c r="F415" s="345"/>
      <c r="G415" s="345"/>
      <c r="H415" s="345"/>
      <c r="I415" s="345"/>
      <c r="J415" s="345"/>
      <c r="K415" s="345"/>
      <c r="L415" s="345"/>
      <c r="M415" s="345"/>
      <c r="N415" s="345"/>
      <c r="O415" s="345"/>
      <c r="P415" s="345"/>
      <c r="Q415" s="359"/>
    </row>
    <row r="416" spans="1:17" ht="13.5" customHeight="1">
      <c r="A416" s="87" t="str">
        <f t="shared" si="21"/>
        <v>793C</v>
      </c>
      <c r="B416" s="345"/>
      <c r="C416" s="345" t="s">
        <v>419</v>
      </c>
      <c r="D416" s="345"/>
      <c r="E416" s="345" t="s">
        <v>419</v>
      </c>
      <c r="F416" s="345"/>
      <c r="G416" s="345"/>
      <c r="H416" s="345"/>
      <c r="I416" s="345"/>
      <c r="J416" s="345"/>
      <c r="K416" s="345"/>
      <c r="L416" s="345"/>
      <c r="M416" s="345"/>
      <c r="N416" s="345"/>
      <c r="O416" s="345"/>
      <c r="P416" s="345"/>
      <c r="Q416" s="359"/>
    </row>
    <row r="417" spans="1:17" ht="13.5" customHeight="1">
      <c r="A417" s="87" t="str">
        <f t="shared" si="21"/>
        <v>797B</v>
      </c>
      <c r="B417" s="345"/>
      <c r="C417" s="345" t="s">
        <v>419</v>
      </c>
      <c r="D417" s="345"/>
      <c r="E417" s="345" t="s">
        <v>419</v>
      </c>
      <c r="F417" s="345"/>
      <c r="G417" s="345"/>
      <c r="H417" s="345"/>
      <c r="I417" s="345"/>
      <c r="J417" s="345"/>
      <c r="K417" s="345"/>
      <c r="L417" s="345"/>
      <c r="M417" s="345"/>
      <c r="N417" s="345"/>
      <c r="O417" s="345"/>
      <c r="P417" s="345"/>
      <c r="Q417" s="359"/>
    </row>
    <row r="418" spans="1:17" ht="13.5" customHeight="1">
      <c r="A418" s="87" t="str">
        <f t="shared" si="21"/>
        <v>613E (5,000 gal) Water Wagon</v>
      </c>
      <c r="B418" s="345">
        <v>3620</v>
      </c>
      <c r="C418" s="345">
        <v>3620</v>
      </c>
      <c r="D418" s="345">
        <v>3620</v>
      </c>
      <c r="E418" s="345">
        <v>3620</v>
      </c>
      <c r="F418" s="345"/>
      <c r="G418" s="345"/>
      <c r="H418" s="345"/>
      <c r="I418" s="345"/>
      <c r="J418" s="345"/>
      <c r="K418" s="345"/>
      <c r="L418" s="345"/>
      <c r="M418" s="345"/>
      <c r="N418" s="345"/>
      <c r="O418" s="345"/>
      <c r="P418" s="345"/>
      <c r="Q418" s="359"/>
    </row>
    <row r="419" spans="1:17" ht="13.5" customHeight="1">
      <c r="A419" s="87" t="str">
        <f t="shared" si="21"/>
        <v>621E (8,000 gal) Water Wagon</v>
      </c>
      <c r="B419" s="345">
        <v>10282</v>
      </c>
      <c r="C419" s="345">
        <v>10282</v>
      </c>
      <c r="D419" s="345">
        <v>10282</v>
      </c>
      <c r="E419" s="345">
        <v>10282</v>
      </c>
      <c r="F419" s="345"/>
      <c r="G419" s="345"/>
      <c r="H419" s="345"/>
      <c r="I419" s="345"/>
      <c r="J419" s="345"/>
      <c r="K419" s="345"/>
      <c r="L419" s="345"/>
      <c r="M419" s="345"/>
      <c r="N419" s="345"/>
      <c r="O419" s="345"/>
      <c r="P419" s="345"/>
      <c r="Q419" s="359"/>
    </row>
    <row r="420" spans="1:17" ht="13.5" customHeight="1">
      <c r="A420" s="87" t="str">
        <f t="shared" si="21"/>
        <v>777D Water Truck</v>
      </c>
      <c r="B420" s="345"/>
      <c r="C420" s="345" t="s">
        <v>419</v>
      </c>
      <c r="D420" s="345"/>
      <c r="E420" s="345" t="s">
        <v>419</v>
      </c>
      <c r="F420" s="345"/>
      <c r="G420" s="345"/>
      <c r="H420" s="345"/>
      <c r="I420" s="345"/>
      <c r="J420" s="345"/>
      <c r="K420" s="345"/>
      <c r="L420" s="345"/>
      <c r="M420" s="345"/>
      <c r="N420" s="345"/>
      <c r="O420" s="345"/>
      <c r="P420" s="345"/>
      <c r="Q420" s="359"/>
    </row>
    <row r="421" spans="1:17" ht="13.5" customHeight="1">
      <c r="A421" s="87" t="str">
        <f t="shared" si="21"/>
        <v>785C Water Truck</v>
      </c>
      <c r="B421" s="345"/>
      <c r="C421" s="345" t="s">
        <v>419</v>
      </c>
      <c r="D421" s="345"/>
      <c r="E421" s="345" t="s">
        <v>419</v>
      </c>
      <c r="F421" s="345"/>
      <c r="G421" s="345"/>
      <c r="H421" s="345"/>
      <c r="I421" s="345"/>
      <c r="J421" s="345"/>
      <c r="K421" s="345"/>
      <c r="L421" s="345"/>
      <c r="M421" s="345"/>
      <c r="N421" s="345"/>
      <c r="O421" s="345"/>
      <c r="P421" s="345"/>
      <c r="Q421" s="359"/>
    </row>
    <row r="422" spans="1:17" ht="13.5" customHeight="1" thickBot="1">
      <c r="A422" s="87" t="str">
        <f t="shared" si="21"/>
        <v>Dump Truck (10-12 yd3 ) (5)</v>
      </c>
      <c r="B422" s="345">
        <v>655</v>
      </c>
      <c r="C422" s="345">
        <v>655</v>
      </c>
      <c r="D422" s="345">
        <v>655</v>
      </c>
      <c r="E422" s="345">
        <v>655</v>
      </c>
      <c r="F422" s="345"/>
      <c r="G422" s="345"/>
      <c r="H422" s="345"/>
      <c r="I422" s="345"/>
      <c r="J422" s="345"/>
      <c r="K422" s="345"/>
      <c r="L422" s="345"/>
      <c r="M422" s="345"/>
      <c r="N422" s="345"/>
      <c r="O422" s="345"/>
      <c r="P422" s="345"/>
      <c r="Q422" s="359"/>
    </row>
    <row r="423" spans="1:17" ht="15">
      <c r="A423" s="75" t="s">
        <v>81</v>
      </c>
      <c r="B423" s="76"/>
      <c r="C423" s="76"/>
      <c r="D423" s="76"/>
      <c r="E423" s="76"/>
      <c r="F423" s="76"/>
      <c r="G423" s="194"/>
      <c r="H423" s="194"/>
      <c r="I423" s="194"/>
      <c r="J423" s="194"/>
      <c r="K423" s="194"/>
      <c r="L423" s="194"/>
      <c r="M423" s="194"/>
      <c r="N423" s="194"/>
      <c r="O423" s="194"/>
      <c r="P423" s="195"/>
      <c r="Q423" s="359"/>
    </row>
    <row r="424" spans="1:17">
      <c r="A424" s="77" t="s">
        <v>192</v>
      </c>
      <c r="B424" s="348" t="s">
        <v>394</v>
      </c>
      <c r="C424" s="348" t="s">
        <v>394</v>
      </c>
      <c r="D424" s="348" t="s">
        <v>394</v>
      </c>
      <c r="E424" s="348" t="s">
        <v>394</v>
      </c>
      <c r="F424" s="348"/>
      <c r="G424" s="348"/>
      <c r="H424" s="348"/>
      <c r="I424" s="348"/>
      <c r="J424" s="348"/>
      <c r="K424" s="348"/>
      <c r="L424" s="348"/>
      <c r="M424" s="348"/>
      <c r="N424" s="348"/>
      <c r="O424" s="348"/>
      <c r="P424" s="348"/>
      <c r="Q424" s="359"/>
    </row>
    <row r="425" spans="1:17" ht="22.5">
      <c r="A425" s="77" t="s">
        <v>193</v>
      </c>
      <c r="B425" s="348" t="s">
        <v>395</v>
      </c>
      <c r="C425" s="348" t="s">
        <v>395</v>
      </c>
      <c r="D425" s="348" t="s">
        <v>395</v>
      </c>
      <c r="E425" s="348" t="s">
        <v>395</v>
      </c>
      <c r="F425" s="348"/>
      <c r="G425" s="348"/>
      <c r="H425" s="348"/>
      <c r="I425" s="348"/>
      <c r="J425" s="348"/>
      <c r="K425" s="348"/>
      <c r="L425" s="348"/>
      <c r="M425" s="348"/>
      <c r="N425" s="348"/>
      <c r="O425" s="348"/>
      <c r="P425" s="348"/>
      <c r="Q425" s="359"/>
    </row>
    <row r="426" spans="1:17" ht="22.5">
      <c r="A426" s="77" t="s">
        <v>194</v>
      </c>
      <c r="B426" s="348" t="s">
        <v>460</v>
      </c>
      <c r="C426" s="378" t="s">
        <v>460</v>
      </c>
      <c r="D426" s="378" t="s">
        <v>460</v>
      </c>
      <c r="E426" s="378" t="s">
        <v>460</v>
      </c>
      <c r="F426" s="348"/>
      <c r="G426" s="348"/>
      <c r="H426" s="348"/>
      <c r="I426" s="348"/>
      <c r="J426" s="348"/>
      <c r="K426" s="348"/>
      <c r="L426" s="348"/>
      <c r="M426" s="348"/>
      <c r="N426" s="348"/>
      <c r="O426" s="348"/>
      <c r="P426" s="348"/>
      <c r="Q426" s="359"/>
    </row>
    <row r="427" spans="1:17" ht="23.25" thickBot="1">
      <c r="A427" s="154" t="s">
        <v>195</v>
      </c>
      <c r="B427" s="348" t="s">
        <v>396</v>
      </c>
      <c r="C427" s="348" t="s">
        <v>396</v>
      </c>
      <c r="D427" s="348" t="s">
        <v>396</v>
      </c>
      <c r="E427" s="348" t="s">
        <v>396</v>
      </c>
      <c r="F427" s="348"/>
      <c r="G427" s="348"/>
      <c r="H427" s="348"/>
      <c r="I427" s="348"/>
      <c r="J427" s="348"/>
      <c r="K427" s="348"/>
      <c r="L427" s="348"/>
      <c r="M427" s="348"/>
      <c r="N427" s="348"/>
      <c r="O427" s="348"/>
      <c r="P427" s="348"/>
      <c r="Q427" s="359"/>
    </row>
    <row r="428" spans="1:17">
      <c r="B428" s="361"/>
      <c r="C428" s="361"/>
      <c r="D428" s="361"/>
      <c r="E428" s="361"/>
      <c r="F428" s="361"/>
      <c r="G428" s="361"/>
      <c r="H428" s="361"/>
      <c r="I428" s="361"/>
      <c r="J428" s="361"/>
      <c r="K428" s="361"/>
      <c r="L428" s="361"/>
      <c r="M428" s="361"/>
      <c r="N428" s="361"/>
      <c r="O428" s="361"/>
      <c r="P428" s="361"/>
    </row>
  </sheetData>
  <sheetProtection password="E51C" sheet="1" objects="1" scenarios="1"/>
  <protectedRanges>
    <protectedRange algorithmName="SHA-512" hashValue="ZVDNOWJdW7mJEXCVh9Y5puE28UT6aY+LHhpoTqRZfhFmHkpJYMhLXo3SMN/HIXG5VuoKBH0pa8SOztea3LhkZg==" saltValue="s/k0zqOK6yr9GcrKhjVpvA==" spinCount="100000" sqref="B335:P338 B340:P343 B353:P354 B356:P366 B386:P387 B392:P394 B397:P398 B403:P406 B408:P422 B424:P427" name="LockEquipmentTires"/>
    <protectedRange algorithmName="SHA-512" hashValue="BMXyQ2fYWCfysQrKmcEjFGmhLavo9tU5Mvfy92pVv1Be4YFW0pSLulkQFPQ1FsZx+2Hf0yruEcBR2t7rsMCEKA==" saltValue="YgIguCF2wiHGcTFMfTa8mg==" spinCount="100000" sqref="B224:P230 B232:P235 B237:P240 B242:P248 B250:P251 B253:P263 B265:P269 B271:P273 B275:P277 B279:P281 B283:P284 B305:P319 B321:P321" name="LockEquipmentGET"/>
    <protectedRange algorithmName="SHA-512" hashValue="1BBKN7tF9KivPslFkGQGEJ6iO9ln1t1BmmvLHHVdl8k8gI6GFq5a0351uAm8oPNJEPuX1iBC9zG1Vf1tc2o01w==" saltValue="85nxgZbRnsKXPgqCcyqZNw==" spinCount="100000" sqref="B121:P127 B129:P132 B134:P137 B139:P145 B147:P148 B150:P160 B162:P166 B180:P200 B202:P216 B218:P218" name="LockEquipmentPM"/>
    <protectedRange algorithmName="SHA-512" hashValue="x60Asu2vLJkbEyr3/qHOggMGQP1au2CRiqTO6/2Ny4OosQ+uxm2OnfdC+nzqCpW5i262WMTYjsjz9tTt+ffxLg==" saltValue="MVdj9a0yhHF616UHUUVrTw==" spinCount="100000" sqref="B13:P19 B21:P24 B26:P29 B31:P37 B39:P40 B42:P52 B54:P58 B60:P62 B64:P66 B68:P70 B72:P92 B94:P108 B111:P111 B113:P114" name="LockEquipRental"/>
    <protectedRange algorithmName="SHA-512" hashValue="sDnLcEPsYJQ1DWwg8iNhlGMiqwede1xAfmMGjLcv4l39nBIFyz8vAyBBoXq+erayMNCKtw4dZOfZcRdFn8bE9A==" saltValue="Urh69fSukvBFmcbpU+5+9w==" spinCount="100000" sqref="B7:P7" name="LockEquipHours"/>
  </protectedRanges>
  <mergeCells count="7">
    <mergeCell ref="A324:A325"/>
    <mergeCell ref="A118:A119"/>
    <mergeCell ref="B2:C2"/>
    <mergeCell ref="B3:C3"/>
    <mergeCell ref="B4:C4"/>
    <mergeCell ref="A221:A222"/>
    <mergeCell ref="A10:A11"/>
  </mergeCells>
  <phoneticPr fontId="10" type="noConversion"/>
  <printOptions horizontalCentered="1"/>
  <pageMargins left="0.25" right="0.25" top="0.75" bottom="0.75" header="0.3" footer="0.3"/>
  <pageSetup scale="96" fitToHeight="8" orientation="portrait" r:id="rId1"/>
  <headerFooter alignWithMargins="0">
    <oddHeader>&amp;C&amp;"Arial,Bold"&amp;18Nevada Standardized Bond Calculation
&amp;A</oddHeader>
  </headerFooter>
  <rowBreaks count="5" manualBreakCount="5">
    <brk id="78" max="4" man="1"/>
    <brk id="144" max="4" man="1"/>
    <brk id="216" max="4" man="1"/>
    <brk id="284" max="4" man="1"/>
    <brk id="3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4"/>
    <pageSetUpPr fitToPage="1"/>
  </sheetPr>
  <dimension ref="A1:BQ200"/>
  <sheetViews>
    <sheetView view="pageBreakPreview" zoomScaleNormal="70" zoomScaleSheetLayoutView="100" zoomScalePageLayoutView="75" workbookViewId="0">
      <selection activeCell="A7" sqref="A7"/>
    </sheetView>
  </sheetViews>
  <sheetFormatPr defaultColWidth="9.140625" defaultRowHeight="12.75"/>
  <cols>
    <col min="1" max="1" width="28.140625" style="105" customWidth="1"/>
    <col min="2" max="2" width="13.5703125" style="105" customWidth="1"/>
    <col min="3" max="3" width="8.5703125" style="105" customWidth="1"/>
    <col min="4" max="4" width="13.5703125" style="105" customWidth="1"/>
    <col min="5" max="5" width="8.5703125" style="105" customWidth="1"/>
    <col min="6" max="6" width="13.5703125" style="105" customWidth="1"/>
    <col min="7" max="7" width="8.5703125" style="105" customWidth="1"/>
    <col min="8" max="8" width="13.5703125" style="105" customWidth="1"/>
    <col min="9" max="9" width="8.5703125" style="105" customWidth="1"/>
    <col min="10" max="10" width="13.5703125" style="105" customWidth="1"/>
    <col min="11" max="11" width="8.5703125" style="105" customWidth="1"/>
    <col min="12" max="12" width="13.5703125" style="105" customWidth="1"/>
    <col min="13" max="13" width="8.5703125" style="105" customWidth="1"/>
    <col min="14" max="14" width="13.5703125" style="105" customWidth="1"/>
    <col min="15" max="15" width="8.5703125" style="105" customWidth="1"/>
    <col min="16" max="16" width="13.5703125" style="105" customWidth="1"/>
    <col min="17" max="17" width="8.5703125" style="105" customWidth="1"/>
    <col min="18" max="18" width="13.5703125" style="105" customWidth="1"/>
    <col min="19" max="19" width="8.5703125" style="105" customWidth="1"/>
    <col min="20" max="20" width="13.5703125" style="105" customWidth="1"/>
    <col min="21" max="21" width="8.5703125" style="105" customWidth="1"/>
    <col min="22" max="22" width="13.5703125" style="105" customWidth="1"/>
    <col min="23" max="23" width="8.5703125" style="105" customWidth="1"/>
    <col min="24" max="24" width="13.5703125" style="105" customWidth="1"/>
    <col min="25" max="25" width="8.5703125" style="105" customWidth="1"/>
    <col min="26" max="26" width="13.5703125" style="105" customWidth="1"/>
    <col min="27" max="27" width="8.5703125" style="105" customWidth="1"/>
    <col min="28" max="28" width="13.5703125" style="105" customWidth="1"/>
    <col min="29" max="29" width="8.5703125" style="105" customWidth="1"/>
    <col min="30" max="30" width="13.5703125" style="105" customWidth="1"/>
    <col min="31" max="31" width="8.5703125" style="105" customWidth="1"/>
    <col min="32" max="52" width="9.140625" style="105"/>
    <col min="53" max="78" width="0" style="105" hidden="1" customWidth="1"/>
    <col min="79" max="16384" width="9.140625" style="105"/>
  </cols>
  <sheetData>
    <row r="1" spans="1:69" ht="13.5" thickBot="1"/>
    <row r="2" spans="1:69" ht="15.75">
      <c r="A2" s="78" t="s">
        <v>140</v>
      </c>
      <c r="B2" s="389" t="str">
        <f ca="1">DataFileName</f>
        <v>SRCE_Cost_Data_File_1_12_Std_2021.xlsm</v>
      </c>
      <c r="C2" s="390"/>
      <c r="D2" s="390"/>
      <c r="E2" s="119"/>
      <c r="F2" s="119"/>
      <c r="G2" s="118"/>
      <c r="H2" s="6"/>
      <c r="I2" s="6"/>
      <c r="J2" s="6"/>
      <c r="K2" s="6"/>
      <c r="L2" s="6"/>
      <c r="M2" s="6"/>
      <c r="N2" s="6"/>
      <c r="O2" s="6"/>
    </row>
    <row r="3" spans="1:69" ht="15.75">
      <c r="A3" s="79" t="s">
        <v>141</v>
      </c>
      <c r="B3" s="391">
        <f>DataFileDate</f>
        <v>44409</v>
      </c>
      <c r="C3" s="392"/>
      <c r="D3" s="392"/>
      <c r="E3" s="247"/>
      <c r="F3" s="247"/>
      <c r="G3" s="234"/>
      <c r="H3" s="6"/>
      <c r="I3" s="6"/>
      <c r="J3" s="6"/>
      <c r="K3" s="6"/>
      <c r="L3" s="6"/>
      <c r="M3" s="6"/>
      <c r="N3" s="6"/>
      <c r="O3" s="6"/>
    </row>
    <row r="4" spans="1:69" ht="15.75">
      <c r="A4" s="79" t="s">
        <v>143</v>
      </c>
      <c r="B4" s="393" t="str">
        <f>DataCostBasis</f>
        <v>User Data</v>
      </c>
      <c r="C4" s="394"/>
      <c r="D4" s="394"/>
      <c r="E4" s="247"/>
      <c r="F4" s="247"/>
      <c r="G4" s="234"/>
      <c r="H4" s="6"/>
      <c r="I4" s="6"/>
      <c r="J4" s="6"/>
      <c r="K4" s="6"/>
      <c r="L4" s="6"/>
      <c r="M4" s="6"/>
      <c r="N4" s="6"/>
      <c r="O4" s="6"/>
      <c r="BN4" s="106" t="str">
        <f ca="1">MID(CELL("filename",BO4),FIND("[",CELL("filename",BO4))+1,FIND("]",CELL("filename",BO4),FIND("[",CELL("filename",BO4))+1)-FIND("[",CELL("filename",BO4))-1)</f>
        <v>SRCE_Cost_Data_File_1_12_Std_2021.xlsm</v>
      </c>
      <c r="BO4" s="107">
        <f ca="1">FIND("]",BQ4,BP4+1)</f>
        <v>103</v>
      </c>
      <c r="BP4" s="107">
        <f ca="1">FIND("[",BQ4)</f>
        <v>64</v>
      </c>
      <c r="BQ4" s="105" t="str">
        <f ca="1">CELL("filename",A1)</f>
        <v>P:\BMRR\Reclaim\SRCE\SRCE Cost Update 2021\2021 Cost Data File\[SRCE_Cost_Data_File_1_12_Std_2021.xlsm]Labor Rates</v>
      </c>
    </row>
    <row r="5" spans="1:69" ht="16.5" thickBot="1">
      <c r="A5" s="80" t="s">
        <v>144</v>
      </c>
      <c r="B5" s="248" t="str">
        <f>AuthorSource</f>
        <v>Nevada Division of Environmental Protection (NDEP) &amp; NV BLM</v>
      </c>
      <c r="C5" s="249"/>
      <c r="D5" s="249"/>
      <c r="E5" s="249"/>
      <c r="F5" s="249"/>
      <c r="G5" s="250"/>
      <c r="H5" s="6"/>
      <c r="I5" s="6"/>
      <c r="J5" s="6"/>
      <c r="K5" s="6"/>
      <c r="L5" s="6"/>
      <c r="M5" s="6"/>
      <c r="N5" s="6"/>
      <c r="O5" s="6"/>
    </row>
    <row r="6" spans="1:69" ht="15.75" thickBot="1">
      <c r="A6" s="6"/>
      <c r="B6" s="6"/>
      <c r="C6" s="6"/>
      <c r="D6" s="6"/>
      <c r="E6" s="6"/>
      <c r="F6" s="6"/>
      <c r="G6" s="6"/>
      <c r="H6" s="6"/>
      <c r="I6" s="6"/>
      <c r="J6" s="6"/>
      <c r="K6" s="6"/>
      <c r="L6" s="6"/>
      <c r="M6" s="6"/>
      <c r="N6" s="6"/>
      <c r="O6" s="6"/>
    </row>
    <row r="7" spans="1:69" ht="24" thickBot="1">
      <c r="A7" s="290" t="s">
        <v>156</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1"/>
      <c r="AB7" s="101"/>
      <c r="AC7" s="101"/>
      <c r="AD7" s="101"/>
      <c r="AE7" s="102"/>
      <c r="AF7" s="10"/>
      <c r="AG7" s="10"/>
      <c r="AH7" s="3"/>
      <c r="AI7" s="3"/>
    </row>
    <row r="8" spans="1:69" ht="15.75">
      <c r="A8" s="409" t="s">
        <v>164</v>
      </c>
      <c r="B8" s="413" t="s">
        <v>258</v>
      </c>
      <c r="C8" s="412"/>
      <c r="D8" s="411" t="s">
        <v>259</v>
      </c>
      <c r="E8" s="412"/>
      <c r="F8" s="411" t="s">
        <v>260</v>
      </c>
      <c r="G8" s="412"/>
      <c r="H8" s="411" t="s">
        <v>261</v>
      </c>
      <c r="I8" s="412"/>
      <c r="J8" s="411" t="s">
        <v>262</v>
      </c>
      <c r="K8" s="412"/>
      <c r="L8" s="411" t="s">
        <v>263</v>
      </c>
      <c r="M8" s="412"/>
      <c r="N8" s="411" t="s">
        <v>264</v>
      </c>
      <c r="O8" s="412"/>
      <c r="P8" s="411" t="s">
        <v>265</v>
      </c>
      <c r="Q8" s="412"/>
      <c r="R8" s="411" t="s">
        <v>266</v>
      </c>
      <c r="S8" s="412"/>
      <c r="T8" s="411" t="s">
        <v>267</v>
      </c>
      <c r="U8" s="412"/>
      <c r="V8" s="411" t="s">
        <v>268</v>
      </c>
      <c r="W8" s="412"/>
      <c r="X8" s="411" t="s">
        <v>269</v>
      </c>
      <c r="Y8" s="412"/>
      <c r="Z8" s="411" t="s">
        <v>270</v>
      </c>
      <c r="AA8" s="412"/>
      <c r="AB8" s="411" t="s">
        <v>271</v>
      </c>
      <c r="AC8" s="412"/>
      <c r="AD8" s="411" t="s">
        <v>272</v>
      </c>
      <c r="AE8" s="412"/>
    </row>
    <row r="9" spans="1:69" ht="30" customHeight="1" thickBot="1">
      <c r="A9" s="410"/>
      <c r="B9" s="405" t="str">
        <f>IF(ISBLANK(VLOOKUP(B8,RegionNames,2,FALSE)),"",VLOOKUP(B8,RegionNames,2,FALSE))</f>
        <v>Northern Nevada</v>
      </c>
      <c r="C9" s="404"/>
      <c r="D9" s="403" t="str">
        <f>IF(ISBLANK(VLOOKUP(D8,RegionNames,2,FALSE)),"",VLOOKUP(D8,RegionNames,2,FALSE))</f>
        <v>Southern Nevada</v>
      </c>
      <c r="E9" s="404"/>
      <c r="F9" s="403" t="str">
        <f>IF(ISBLANK(VLOOKUP(F8,RegionNames,2,FALSE)),"",VLOOKUP(F8,RegionNames,2,FALSE))</f>
        <v>N. Nevada Notice Level</v>
      </c>
      <c r="G9" s="404"/>
      <c r="H9" s="403" t="str">
        <f>IF(ISBLANK(VLOOKUP(H8,RegionNames,2,FALSE)),"",VLOOKUP(H8,RegionNames,2,FALSE))</f>
        <v>S. Nevada Notice Level</v>
      </c>
      <c r="I9" s="404"/>
      <c r="J9" s="403" t="str">
        <f>IF(ISBLANK(VLOOKUP(J8,RegionNames,2,FALSE)),"",VLOOKUP(J8,RegionNames,2,FALSE))</f>
        <v/>
      </c>
      <c r="K9" s="404"/>
      <c r="L9" s="403" t="str">
        <f>IF(ISBLANK(VLOOKUP(L8,RegionNames,2,FALSE)),"",VLOOKUP(L8,RegionNames,2,FALSE))</f>
        <v/>
      </c>
      <c r="M9" s="404"/>
      <c r="N9" s="403" t="str">
        <f>IF(ISBLANK(VLOOKUP(N8,RegionNames,2,FALSE)),"",VLOOKUP(N8,RegionNames,2,FALSE))</f>
        <v/>
      </c>
      <c r="O9" s="404"/>
      <c r="P9" s="403" t="str">
        <f>IF(ISBLANK(VLOOKUP(P8,RegionNames,2,FALSE)),"",VLOOKUP(P8,RegionNames,2,FALSE))</f>
        <v/>
      </c>
      <c r="Q9" s="404"/>
      <c r="R9" s="403" t="str">
        <f>IF(ISBLANK(VLOOKUP(R8,RegionNames,2,FALSE)),"",VLOOKUP(R8,RegionNames,2,FALSE))</f>
        <v/>
      </c>
      <c r="S9" s="404"/>
      <c r="T9" s="403" t="str">
        <f>IF(ISBLANK(VLOOKUP(T8,RegionNames,2,FALSE)),"",VLOOKUP(T8,RegionNames,2,FALSE))</f>
        <v/>
      </c>
      <c r="U9" s="404"/>
      <c r="V9" s="403" t="str">
        <f>IF(ISBLANK(VLOOKUP(V8,RegionNames,2,FALSE)),"",VLOOKUP(V8,RegionNames,2,FALSE))</f>
        <v/>
      </c>
      <c r="W9" s="404"/>
      <c r="X9" s="403" t="str">
        <f>IF(ISBLANK(VLOOKUP(X8,RegionNames,2,FALSE)),"",VLOOKUP(X8,RegionNames,2,FALSE))</f>
        <v/>
      </c>
      <c r="Y9" s="404"/>
      <c r="Z9" s="403" t="str">
        <f>IF(ISBLANK(VLOOKUP(Z8,RegionNames,2,FALSE)),"",VLOOKUP(Z8,RegionNames,2,FALSE))</f>
        <v/>
      </c>
      <c r="AA9" s="404"/>
      <c r="AB9" s="403" t="str">
        <f>IF(ISBLANK(VLOOKUP(AB8,RegionNames,2,FALSE)),"",VLOOKUP(AB8,RegionNames,2,FALSE))</f>
        <v/>
      </c>
      <c r="AC9" s="404"/>
      <c r="AD9" s="403" t="str">
        <f>IF(ISBLANK(VLOOKUP(AD8,RegionNames,2,FALSE)),"",VLOOKUP(AD8,RegionNames,2,FALSE))</f>
        <v/>
      </c>
      <c r="AE9" s="404"/>
    </row>
    <row r="10" spans="1:69" ht="19.5" thickBot="1">
      <c r="A10" s="291" t="s">
        <v>165</v>
      </c>
      <c r="B10" s="109"/>
      <c r="C10" s="110"/>
      <c r="D10" s="140"/>
      <c r="E10" s="110"/>
      <c r="F10" s="140"/>
      <c r="G10" s="110"/>
      <c r="H10" s="140"/>
      <c r="I10" s="110"/>
      <c r="J10" s="140"/>
      <c r="K10" s="110"/>
      <c r="L10" s="140"/>
      <c r="M10" s="110"/>
      <c r="N10" s="140"/>
      <c r="O10" s="110"/>
      <c r="P10" s="140"/>
      <c r="Q10" s="110"/>
      <c r="R10" s="140"/>
      <c r="S10" s="110"/>
      <c r="T10" s="140"/>
      <c r="U10" s="110"/>
      <c r="V10" s="140"/>
      <c r="W10" s="110"/>
      <c r="X10" s="140"/>
      <c r="Y10" s="110"/>
      <c r="Z10" s="140"/>
      <c r="AA10" s="110"/>
      <c r="AB10" s="140"/>
      <c r="AC10" s="110"/>
      <c r="AD10" s="140"/>
      <c r="AE10" s="110"/>
    </row>
    <row r="11" spans="1:69" ht="16.5" thickBot="1">
      <c r="A11" s="256" t="s">
        <v>41</v>
      </c>
      <c r="B11" s="278"/>
      <c r="C11" s="251"/>
      <c r="D11" s="141"/>
      <c r="E11" s="251"/>
      <c r="F11" s="141"/>
      <c r="G11" s="251"/>
      <c r="H11" s="141"/>
      <c r="I11" s="251"/>
      <c r="J11" s="141"/>
      <c r="K11" s="251"/>
      <c r="L11" s="141"/>
      <c r="M11" s="251"/>
      <c r="N11" s="141"/>
      <c r="O11" s="251"/>
      <c r="P11" s="141"/>
      <c r="Q11" s="251"/>
      <c r="R11" s="141"/>
      <c r="S11" s="251"/>
      <c r="T11" s="141"/>
      <c r="U11" s="251"/>
      <c r="V11" s="141"/>
      <c r="W11" s="251"/>
      <c r="X11" s="141"/>
      <c r="Y11" s="251"/>
      <c r="Z11" s="141"/>
      <c r="AA11" s="251"/>
      <c r="AB11" s="141"/>
      <c r="AC11" s="251"/>
      <c r="AD11" s="141"/>
      <c r="AE11" s="251"/>
    </row>
    <row r="12" spans="1:69">
      <c r="A12" s="292" t="s">
        <v>42</v>
      </c>
      <c r="B12" s="346"/>
      <c r="C12" s="344">
        <v>37.51</v>
      </c>
      <c r="D12" s="346" t="s">
        <v>455</v>
      </c>
      <c r="E12" s="344">
        <v>50.85</v>
      </c>
      <c r="F12" s="346" t="s">
        <v>419</v>
      </c>
      <c r="G12" s="344">
        <v>37.51</v>
      </c>
      <c r="H12" s="346" t="s">
        <v>455</v>
      </c>
      <c r="I12" s="344">
        <v>50.85</v>
      </c>
      <c r="J12" s="346"/>
      <c r="K12" s="344"/>
      <c r="L12" s="346"/>
      <c r="M12" s="344"/>
      <c r="N12" s="346"/>
      <c r="O12" s="344"/>
      <c r="P12" s="346"/>
      <c r="Q12" s="344"/>
      <c r="R12" s="346"/>
      <c r="S12" s="344"/>
      <c r="T12" s="346"/>
      <c r="U12" s="344"/>
      <c r="V12" s="346"/>
      <c r="W12" s="344"/>
      <c r="X12" s="346"/>
      <c r="Y12" s="344"/>
      <c r="Z12" s="346"/>
      <c r="AA12" s="344"/>
      <c r="AB12" s="346"/>
      <c r="AC12" s="344"/>
      <c r="AD12" s="346"/>
      <c r="AE12" s="344"/>
    </row>
    <row r="13" spans="1:69">
      <c r="A13" s="293" t="s">
        <v>5</v>
      </c>
      <c r="B13" s="346"/>
      <c r="C13" s="344"/>
      <c r="D13" s="346"/>
      <c r="E13" s="344"/>
      <c r="F13" s="346"/>
      <c r="G13" s="344"/>
      <c r="H13" s="346"/>
      <c r="I13" s="344"/>
      <c r="J13" s="346"/>
      <c r="K13" s="344"/>
      <c r="L13" s="346"/>
      <c r="M13" s="344"/>
      <c r="N13" s="346"/>
      <c r="O13" s="344"/>
      <c r="P13" s="346"/>
      <c r="Q13" s="344"/>
      <c r="R13" s="346"/>
      <c r="S13" s="344"/>
      <c r="T13" s="346"/>
      <c r="U13" s="344"/>
      <c r="V13" s="346"/>
      <c r="W13" s="344"/>
      <c r="X13" s="346"/>
      <c r="Y13" s="344"/>
      <c r="Z13" s="346"/>
      <c r="AA13" s="344"/>
      <c r="AB13" s="346"/>
      <c r="AC13" s="344"/>
      <c r="AD13" s="346"/>
      <c r="AE13" s="344"/>
    </row>
    <row r="14" spans="1:69">
      <c r="A14" s="294" t="s">
        <v>43</v>
      </c>
      <c r="B14" s="346" t="s">
        <v>419</v>
      </c>
      <c r="C14" s="344">
        <v>37.51</v>
      </c>
      <c r="D14" s="346" t="s">
        <v>455</v>
      </c>
      <c r="E14" s="344">
        <v>50.85</v>
      </c>
      <c r="F14" s="346" t="s">
        <v>419</v>
      </c>
      <c r="G14" s="344">
        <v>37.51</v>
      </c>
      <c r="H14" s="346" t="s">
        <v>455</v>
      </c>
      <c r="I14" s="344">
        <v>50.85</v>
      </c>
      <c r="J14" s="346"/>
      <c r="K14" s="344"/>
      <c r="L14" s="346"/>
      <c r="M14" s="344"/>
      <c r="N14" s="346"/>
      <c r="O14" s="344"/>
      <c r="P14" s="346"/>
      <c r="Q14" s="344"/>
      <c r="R14" s="346"/>
      <c r="S14" s="344"/>
      <c r="T14" s="346"/>
      <c r="U14" s="344"/>
      <c r="V14" s="346"/>
      <c r="W14" s="344"/>
      <c r="X14" s="346"/>
      <c r="Y14" s="344"/>
      <c r="Z14" s="346"/>
      <c r="AA14" s="344"/>
      <c r="AB14" s="346"/>
      <c r="AC14" s="344"/>
      <c r="AD14" s="346"/>
      <c r="AE14" s="344"/>
    </row>
    <row r="15" spans="1:69">
      <c r="A15" s="294" t="s">
        <v>44</v>
      </c>
      <c r="B15" s="346" t="s">
        <v>419</v>
      </c>
      <c r="C15" s="344">
        <v>37.51</v>
      </c>
      <c r="D15" s="346" t="s">
        <v>455</v>
      </c>
      <c r="E15" s="344">
        <v>50.85</v>
      </c>
      <c r="F15" s="346" t="s">
        <v>419</v>
      </c>
      <c r="G15" s="344">
        <v>37.51</v>
      </c>
      <c r="H15" s="346" t="s">
        <v>455</v>
      </c>
      <c r="I15" s="344">
        <v>50.85</v>
      </c>
      <c r="J15" s="346"/>
      <c r="K15" s="344"/>
      <c r="L15" s="346"/>
      <c r="M15" s="344"/>
      <c r="N15" s="346"/>
      <c r="O15" s="344"/>
      <c r="P15" s="346"/>
      <c r="Q15" s="344"/>
      <c r="R15" s="346"/>
      <c r="S15" s="344"/>
      <c r="T15" s="346"/>
      <c r="U15" s="344"/>
      <c r="V15" s="346"/>
      <c r="W15" s="344"/>
      <c r="X15" s="346"/>
      <c r="Y15" s="344"/>
      <c r="Z15" s="346"/>
      <c r="AA15" s="344"/>
      <c r="AB15" s="346"/>
      <c r="AC15" s="344"/>
      <c r="AD15" s="346"/>
      <c r="AE15" s="344"/>
    </row>
    <row r="16" spans="1:69">
      <c r="A16" s="294" t="s">
        <v>45</v>
      </c>
      <c r="B16" s="346" t="s">
        <v>419</v>
      </c>
      <c r="C16" s="344">
        <v>37.51</v>
      </c>
      <c r="D16" s="346" t="s">
        <v>455</v>
      </c>
      <c r="E16" s="344">
        <v>50.85</v>
      </c>
      <c r="F16" s="346" t="s">
        <v>419</v>
      </c>
      <c r="G16" s="344">
        <v>37.51</v>
      </c>
      <c r="H16" s="346" t="s">
        <v>455</v>
      </c>
      <c r="I16" s="344">
        <v>50.85</v>
      </c>
      <c r="J16" s="346"/>
      <c r="K16" s="344"/>
      <c r="L16" s="346"/>
      <c r="M16" s="344"/>
      <c r="N16" s="346"/>
      <c r="O16" s="344"/>
      <c r="P16" s="346"/>
      <c r="Q16" s="344"/>
      <c r="R16" s="346"/>
      <c r="S16" s="344"/>
      <c r="T16" s="346"/>
      <c r="U16" s="344"/>
      <c r="V16" s="346"/>
      <c r="W16" s="344"/>
      <c r="X16" s="346"/>
      <c r="Y16" s="344"/>
      <c r="Z16" s="346"/>
      <c r="AA16" s="344"/>
      <c r="AB16" s="346"/>
      <c r="AC16" s="344"/>
      <c r="AD16" s="346"/>
      <c r="AE16" s="344"/>
    </row>
    <row r="17" spans="1:31">
      <c r="A17" s="295" t="s">
        <v>46</v>
      </c>
      <c r="B17" s="346" t="s">
        <v>419</v>
      </c>
      <c r="C17" s="344">
        <v>37.51</v>
      </c>
      <c r="D17" s="346" t="s">
        <v>455</v>
      </c>
      <c r="E17" s="344">
        <v>50.85</v>
      </c>
      <c r="F17" s="346" t="s">
        <v>419</v>
      </c>
      <c r="G17" s="344">
        <v>37.51</v>
      </c>
      <c r="H17" s="346" t="s">
        <v>455</v>
      </c>
      <c r="I17" s="344">
        <v>50.85</v>
      </c>
      <c r="J17" s="346"/>
      <c r="K17" s="344"/>
      <c r="L17" s="346"/>
      <c r="M17" s="344"/>
      <c r="N17" s="346"/>
      <c r="O17" s="344"/>
      <c r="P17" s="346"/>
      <c r="Q17" s="344"/>
      <c r="R17" s="346"/>
      <c r="S17" s="344"/>
      <c r="T17" s="346"/>
      <c r="U17" s="344"/>
      <c r="V17" s="346"/>
      <c r="W17" s="344"/>
      <c r="X17" s="346"/>
      <c r="Y17" s="344"/>
      <c r="Z17" s="346"/>
      <c r="AA17" s="344"/>
      <c r="AB17" s="346"/>
      <c r="AC17" s="344"/>
      <c r="AD17" s="346"/>
      <c r="AE17" s="344"/>
    </row>
    <row r="18" spans="1:31" ht="13.5" thickBot="1">
      <c r="A18" s="296" t="s">
        <v>47</v>
      </c>
      <c r="B18" s="346" t="s">
        <v>419</v>
      </c>
      <c r="C18" s="344">
        <v>37.51</v>
      </c>
      <c r="D18" s="346" t="s">
        <v>455</v>
      </c>
      <c r="E18" s="344">
        <v>50.85</v>
      </c>
      <c r="F18" s="346" t="s">
        <v>419</v>
      </c>
      <c r="G18" s="344">
        <v>37.51</v>
      </c>
      <c r="H18" s="346" t="s">
        <v>455</v>
      </c>
      <c r="I18" s="344">
        <v>50.85</v>
      </c>
      <c r="J18" s="346"/>
      <c r="K18" s="344"/>
      <c r="L18" s="346"/>
      <c r="M18" s="344"/>
      <c r="N18" s="346"/>
      <c r="O18" s="344"/>
      <c r="P18" s="346"/>
      <c r="Q18" s="344"/>
      <c r="R18" s="346"/>
      <c r="S18" s="344"/>
      <c r="T18" s="346"/>
      <c r="U18" s="344"/>
      <c r="V18" s="346"/>
      <c r="W18" s="344"/>
      <c r="X18" s="346"/>
      <c r="Y18" s="344"/>
      <c r="Z18" s="346"/>
      <c r="AA18" s="344"/>
      <c r="AB18" s="346"/>
      <c r="AC18" s="344"/>
      <c r="AD18" s="346"/>
      <c r="AE18" s="344"/>
    </row>
    <row r="19" spans="1:31" ht="16.5" thickBot="1">
      <c r="A19" s="256" t="s">
        <v>362</v>
      </c>
      <c r="B19" s="278"/>
      <c r="C19" s="251"/>
      <c r="D19" s="141"/>
      <c r="E19" s="251"/>
      <c r="F19" s="141"/>
      <c r="G19" s="251"/>
      <c r="H19" s="141"/>
      <c r="I19" s="251"/>
      <c r="J19" s="141"/>
      <c r="K19" s="251"/>
      <c r="L19" s="141"/>
      <c r="M19" s="251"/>
      <c r="N19" s="141"/>
      <c r="O19" s="251"/>
      <c r="P19" s="141"/>
      <c r="Q19" s="251"/>
      <c r="R19" s="141"/>
      <c r="S19" s="251"/>
      <c r="T19" s="141"/>
      <c r="U19" s="251"/>
      <c r="V19" s="141"/>
      <c r="W19" s="251"/>
      <c r="X19" s="141"/>
      <c r="Y19" s="251"/>
      <c r="Z19" s="141"/>
      <c r="AA19" s="251"/>
      <c r="AB19" s="141"/>
      <c r="AC19" s="251"/>
      <c r="AD19" s="141"/>
      <c r="AE19" s="251"/>
    </row>
    <row r="20" spans="1:31">
      <c r="A20" s="292" t="s">
        <v>363</v>
      </c>
      <c r="B20" s="346"/>
      <c r="C20" s="344"/>
      <c r="D20" s="346"/>
      <c r="E20" s="344"/>
      <c r="F20" s="346"/>
      <c r="G20" s="344"/>
      <c r="H20" s="346"/>
      <c r="I20" s="344"/>
      <c r="J20" s="346"/>
      <c r="K20" s="344"/>
      <c r="L20" s="346"/>
      <c r="M20" s="344"/>
      <c r="N20" s="346"/>
      <c r="O20" s="344"/>
      <c r="P20" s="346"/>
      <c r="Q20" s="344"/>
      <c r="R20" s="346"/>
      <c r="S20" s="344"/>
      <c r="T20" s="346"/>
      <c r="U20" s="344"/>
      <c r="V20" s="346"/>
      <c r="W20" s="344"/>
      <c r="X20" s="346"/>
      <c r="Y20" s="344"/>
      <c r="Z20" s="346"/>
      <c r="AA20" s="344"/>
      <c r="AB20" s="346"/>
      <c r="AC20" s="344"/>
      <c r="AD20" s="346"/>
      <c r="AE20" s="344"/>
    </row>
    <row r="21" spans="1:31">
      <c r="A21" s="293" t="s">
        <v>364</v>
      </c>
      <c r="B21" s="346"/>
      <c r="C21" s="344"/>
      <c r="D21" s="346"/>
      <c r="E21" s="344"/>
      <c r="F21" s="346"/>
      <c r="G21" s="344"/>
      <c r="H21" s="346"/>
      <c r="I21" s="344"/>
      <c r="J21" s="346"/>
      <c r="K21" s="344"/>
      <c r="L21" s="346"/>
      <c r="M21" s="344"/>
      <c r="N21" s="346"/>
      <c r="O21" s="344"/>
      <c r="P21" s="346"/>
      <c r="Q21" s="344"/>
      <c r="R21" s="346"/>
      <c r="S21" s="344"/>
      <c r="T21" s="346"/>
      <c r="U21" s="344"/>
      <c r="V21" s="346"/>
      <c r="W21" s="344"/>
      <c r="X21" s="346"/>
      <c r="Y21" s="344"/>
      <c r="Z21" s="346"/>
      <c r="AA21" s="344"/>
      <c r="AB21" s="346"/>
      <c r="AC21" s="344"/>
      <c r="AD21" s="346"/>
      <c r="AE21" s="344"/>
    </row>
    <row r="22" spans="1:31">
      <c r="A22" s="334">
        <v>844</v>
      </c>
      <c r="B22" s="346"/>
      <c r="C22" s="344"/>
      <c r="D22" s="346"/>
      <c r="E22" s="344"/>
      <c r="F22" s="346"/>
      <c r="G22" s="344"/>
      <c r="H22" s="346"/>
      <c r="I22" s="344"/>
      <c r="J22" s="346"/>
      <c r="K22" s="344"/>
      <c r="L22" s="346"/>
      <c r="M22" s="344"/>
      <c r="N22" s="346"/>
      <c r="O22" s="344"/>
      <c r="P22" s="346"/>
      <c r="Q22" s="344"/>
      <c r="R22" s="346"/>
      <c r="S22" s="344"/>
      <c r="T22" s="346"/>
      <c r="U22" s="344"/>
      <c r="V22" s="346"/>
      <c r="W22" s="344"/>
      <c r="X22" s="346"/>
      <c r="Y22" s="344"/>
      <c r="Z22" s="346"/>
      <c r="AA22" s="344"/>
      <c r="AB22" s="346"/>
      <c r="AC22" s="344"/>
      <c r="AD22" s="346"/>
      <c r="AE22" s="344"/>
    </row>
    <row r="23" spans="1:31" ht="13.5" thickBot="1">
      <c r="A23" s="294" t="s">
        <v>365</v>
      </c>
      <c r="B23" s="346"/>
      <c r="C23" s="344"/>
      <c r="D23" s="346"/>
      <c r="E23" s="344"/>
      <c r="F23" s="346"/>
      <c r="G23" s="344"/>
      <c r="H23" s="346"/>
      <c r="I23" s="344"/>
      <c r="J23" s="346"/>
      <c r="K23" s="344"/>
      <c r="L23" s="346"/>
      <c r="M23" s="344"/>
      <c r="N23" s="346"/>
      <c r="O23" s="344"/>
      <c r="P23" s="346"/>
      <c r="Q23" s="344"/>
      <c r="R23" s="346"/>
      <c r="S23" s="344"/>
      <c r="T23" s="346"/>
      <c r="U23" s="344"/>
      <c r="V23" s="346"/>
      <c r="W23" s="344"/>
      <c r="X23" s="346"/>
      <c r="Y23" s="344"/>
      <c r="Z23" s="346"/>
      <c r="AA23" s="344"/>
      <c r="AB23" s="346"/>
      <c r="AC23" s="344"/>
      <c r="AD23" s="346"/>
      <c r="AE23" s="344"/>
    </row>
    <row r="24" spans="1:31" ht="16.5" thickBot="1">
      <c r="A24" s="256" t="s">
        <v>48</v>
      </c>
      <c r="B24" s="278"/>
      <c r="C24" s="111"/>
      <c r="D24" s="141"/>
      <c r="E24" s="111"/>
      <c r="F24" s="141"/>
      <c r="G24" s="111"/>
      <c r="H24" s="141"/>
      <c r="I24" s="111"/>
      <c r="J24" s="141"/>
      <c r="K24" s="111"/>
      <c r="L24" s="141"/>
      <c r="M24" s="111"/>
      <c r="N24" s="141"/>
      <c r="O24" s="111"/>
      <c r="P24" s="141"/>
      <c r="Q24" s="111"/>
      <c r="R24" s="141"/>
      <c r="S24" s="111"/>
      <c r="T24" s="141"/>
      <c r="U24" s="111"/>
      <c r="V24" s="141"/>
      <c r="W24" s="111"/>
      <c r="X24" s="141"/>
      <c r="Y24" s="111"/>
      <c r="Z24" s="141"/>
      <c r="AA24" s="111"/>
      <c r="AB24" s="141"/>
      <c r="AC24" s="111"/>
      <c r="AD24" s="141"/>
      <c r="AE24" s="111"/>
    </row>
    <row r="25" spans="1:31">
      <c r="A25" s="328" t="s">
        <v>355</v>
      </c>
      <c r="B25" s="346"/>
      <c r="C25" s="344">
        <v>38.369999999999997</v>
      </c>
      <c r="D25" s="346" t="s">
        <v>404</v>
      </c>
      <c r="E25" s="344">
        <v>50.97</v>
      </c>
      <c r="F25" s="346" t="s">
        <v>419</v>
      </c>
      <c r="G25" s="344">
        <v>38.369999999999997</v>
      </c>
      <c r="H25" s="346" t="s">
        <v>404</v>
      </c>
      <c r="I25" s="344">
        <v>50.97</v>
      </c>
      <c r="J25" s="346"/>
      <c r="K25" s="344"/>
      <c r="L25" s="346"/>
      <c r="M25" s="344"/>
      <c r="N25" s="346"/>
      <c r="O25" s="344"/>
      <c r="P25" s="346"/>
      <c r="Q25" s="344"/>
      <c r="R25" s="346"/>
      <c r="S25" s="344"/>
      <c r="T25" s="346"/>
      <c r="U25" s="344"/>
      <c r="V25" s="346"/>
      <c r="W25" s="344"/>
      <c r="X25" s="346"/>
      <c r="Y25" s="344"/>
      <c r="Z25" s="346"/>
      <c r="AA25" s="344"/>
      <c r="AB25" s="346"/>
      <c r="AC25" s="344"/>
      <c r="AD25" s="346"/>
      <c r="AE25" s="344"/>
    </row>
    <row r="26" spans="1:31">
      <c r="A26" s="297" t="s">
        <v>49</v>
      </c>
      <c r="B26" s="346" t="s">
        <v>419</v>
      </c>
      <c r="C26" s="344">
        <v>38.369999999999997</v>
      </c>
      <c r="D26" s="346" t="s">
        <v>404</v>
      </c>
      <c r="E26" s="344">
        <v>50.97</v>
      </c>
      <c r="F26" s="346" t="s">
        <v>419</v>
      </c>
      <c r="G26" s="344">
        <v>38.369999999999997</v>
      </c>
      <c r="H26" s="346" t="s">
        <v>404</v>
      </c>
      <c r="I26" s="344">
        <v>50.97</v>
      </c>
      <c r="J26" s="346"/>
      <c r="K26" s="344"/>
      <c r="L26" s="346"/>
      <c r="M26" s="344"/>
      <c r="N26" s="346"/>
      <c r="O26" s="344"/>
      <c r="P26" s="346"/>
      <c r="Q26" s="344"/>
      <c r="R26" s="346"/>
      <c r="S26" s="344"/>
      <c r="T26" s="346"/>
      <c r="U26" s="344"/>
      <c r="V26" s="346"/>
      <c r="W26" s="344"/>
      <c r="X26" s="346"/>
      <c r="Y26" s="344"/>
      <c r="Z26" s="346"/>
      <c r="AA26" s="344"/>
      <c r="AB26" s="346"/>
      <c r="AC26" s="344"/>
      <c r="AD26" s="346"/>
      <c r="AE26" s="344"/>
    </row>
    <row r="27" spans="1:31">
      <c r="A27" s="297" t="s">
        <v>50</v>
      </c>
      <c r="B27" s="346" t="s">
        <v>419</v>
      </c>
      <c r="C27" s="344">
        <v>38.369999999999997</v>
      </c>
      <c r="D27" s="346" t="s">
        <v>404</v>
      </c>
      <c r="E27" s="344">
        <v>50.97</v>
      </c>
      <c r="F27" s="346" t="s">
        <v>419</v>
      </c>
      <c r="G27" s="344">
        <v>38.369999999999997</v>
      </c>
      <c r="H27" s="346" t="s">
        <v>404</v>
      </c>
      <c r="I27" s="344">
        <v>50.97</v>
      </c>
      <c r="J27" s="346"/>
      <c r="K27" s="344"/>
      <c r="L27" s="346"/>
      <c r="M27" s="344"/>
      <c r="N27" s="346"/>
      <c r="O27" s="344"/>
      <c r="P27" s="346"/>
      <c r="Q27" s="344"/>
      <c r="R27" s="346"/>
      <c r="S27" s="344"/>
      <c r="T27" s="346"/>
      <c r="U27" s="344"/>
      <c r="V27" s="346"/>
      <c r="W27" s="344"/>
      <c r="X27" s="346"/>
      <c r="Y27" s="344"/>
      <c r="Z27" s="346"/>
      <c r="AA27" s="344"/>
      <c r="AB27" s="346"/>
      <c r="AC27" s="344"/>
      <c r="AD27" s="346"/>
      <c r="AE27" s="344"/>
    </row>
    <row r="28" spans="1:31" ht="13.5" thickBot="1">
      <c r="A28" s="329" t="s">
        <v>378</v>
      </c>
      <c r="B28" s="346"/>
      <c r="C28" s="344"/>
      <c r="D28" s="346"/>
      <c r="E28" s="344"/>
      <c r="F28" s="346"/>
      <c r="G28" s="344"/>
      <c r="H28" s="346"/>
      <c r="I28" s="344"/>
      <c r="J28" s="346"/>
      <c r="K28" s="344"/>
      <c r="L28" s="346"/>
      <c r="M28" s="344"/>
      <c r="N28" s="346"/>
      <c r="O28" s="344"/>
      <c r="P28" s="346"/>
      <c r="Q28" s="344"/>
      <c r="R28" s="346"/>
      <c r="S28" s="344"/>
      <c r="T28" s="346"/>
      <c r="U28" s="344"/>
      <c r="V28" s="346"/>
      <c r="W28" s="344"/>
      <c r="X28" s="346"/>
      <c r="Y28" s="344"/>
      <c r="Z28" s="346"/>
      <c r="AA28" s="344"/>
      <c r="AB28" s="346"/>
      <c r="AC28" s="344"/>
      <c r="AD28" s="346"/>
      <c r="AE28" s="344"/>
    </row>
    <row r="29" spans="1:31" ht="16.5" thickBot="1">
      <c r="A29" s="256" t="s">
        <v>51</v>
      </c>
      <c r="B29" s="279"/>
      <c r="C29" s="203"/>
      <c r="D29" s="202"/>
      <c r="E29" s="203"/>
      <c r="F29" s="202"/>
      <c r="G29" s="203"/>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row>
    <row r="30" spans="1:31">
      <c r="A30" s="328" t="s">
        <v>356</v>
      </c>
      <c r="B30" s="346"/>
      <c r="C30" s="344">
        <v>38.369999999999997</v>
      </c>
      <c r="D30" s="346" t="s">
        <v>456</v>
      </c>
      <c r="E30" s="344">
        <v>51.14</v>
      </c>
      <c r="F30" s="346" t="s">
        <v>419</v>
      </c>
      <c r="G30" s="344">
        <v>38.369999999999997</v>
      </c>
      <c r="H30" s="346" t="s">
        <v>456</v>
      </c>
      <c r="I30" s="344">
        <v>51.14</v>
      </c>
      <c r="J30" s="346"/>
      <c r="K30" s="344"/>
      <c r="L30" s="346"/>
      <c r="M30" s="344"/>
      <c r="N30" s="346"/>
      <c r="O30" s="344"/>
      <c r="P30" s="346"/>
      <c r="Q30" s="344"/>
      <c r="R30" s="346"/>
      <c r="S30" s="344"/>
      <c r="T30" s="346"/>
      <c r="U30" s="344"/>
      <c r="V30" s="346"/>
      <c r="W30" s="344"/>
      <c r="X30" s="346"/>
      <c r="Y30" s="344"/>
      <c r="Z30" s="346"/>
      <c r="AA30" s="344"/>
      <c r="AB30" s="346"/>
      <c r="AC30" s="344"/>
      <c r="AD30" s="346"/>
      <c r="AE30" s="344"/>
    </row>
    <row r="31" spans="1:31">
      <c r="A31" s="292" t="s">
        <v>52</v>
      </c>
      <c r="B31" s="346" t="s">
        <v>419</v>
      </c>
      <c r="C31" s="344">
        <v>38.369999999999997</v>
      </c>
      <c r="D31" s="346" t="s">
        <v>456</v>
      </c>
      <c r="E31" s="344">
        <v>51.14</v>
      </c>
      <c r="F31" s="346" t="s">
        <v>419</v>
      </c>
      <c r="G31" s="344">
        <v>38.369999999999997</v>
      </c>
      <c r="H31" s="346" t="s">
        <v>456</v>
      </c>
      <c r="I31" s="344">
        <v>51.14</v>
      </c>
      <c r="J31" s="346"/>
      <c r="K31" s="344"/>
      <c r="L31" s="346"/>
      <c r="M31" s="344"/>
      <c r="N31" s="346"/>
      <c r="O31" s="344"/>
      <c r="P31" s="346"/>
      <c r="Q31" s="344"/>
      <c r="R31" s="346"/>
      <c r="S31" s="344"/>
      <c r="T31" s="346"/>
      <c r="U31" s="344"/>
      <c r="V31" s="346"/>
      <c r="W31" s="344"/>
      <c r="X31" s="346"/>
      <c r="Y31" s="344"/>
      <c r="Z31" s="346"/>
      <c r="AA31" s="344"/>
      <c r="AB31" s="346"/>
      <c r="AC31" s="344"/>
      <c r="AD31" s="346"/>
      <c r="AE31" s="344"/>
    </row>
    <row r="32" spans="1:31">
      <c r="A32" s="292" t="s">
        <v>53</v>
      </c>
      <c r="B32" s="346" t="s">
        <v>419</v>
      </c>
      <c r="C32" s="344">
        <v>38.369999999999997</v>
      </c>
      <c r="D32" s="346" t="s">
        <v>456</v>
      </c>
      <c r="E32" s="344">
        <v>51.14</v>
      </c>
      <c r="F32" s="346" t="s">
        <v>419</v>
      </c>
      <c r="G32" s="344">
        <v>38.369999999999997</v>
      </c>
      <c r="H32" s="346" t="s">
        <v>456</v>
      </c>
      <c r="I32" s="344">
        <v>51.14</v>
      </c>
      <c r="J32" s="346"/>
      <c r="K32" s="344"/>
      <c r="L32" s="346"/>
      <c r="M32" s="344"/>
      <c r="N32" s="346"/>
      <c r="O32" s="344"/>
      <c r="P32" s="346"/>
      <c r="Q32" s="344"/>
      <c r="R32" s="346"/>
      <c r="S32" s="344"/>
      <c r="T32" s="346"/>
      <c r="U32" s="344"/>
      <c r="V32" s="346"/>
      <c r="W32" s="344"/>
      <c r="X32" s="346"/>
      <c r="Y32" s="344"/>
      <c r="Z32" s="346"/>
      <c r="AA32" s="344"/>
      <c r="AB32" s="346"/>
      <c r="AC32" s="344"/>
      <c r="AD32" s="346"/>
      <c r="AE32" s="344"/>
    </row>
    <row r="33" spans="1:31">
      <c r="A33" s="298" t="s">
        <v>357</v>
      </c>
      <c r="B33" s="346" t="s">
        <v>419</v>
      </c>
      <c r="C33" s="344">
        <v>38.369999999999997</v>
      </c>
      <c r="D33" s="346" t="s">
        <v>456</v>
      </c>
      <c r="E33" s="344">
        <v>51.14</v>
      </c>
      <c r="F33" s="346" t="s">
        <v>419</v>
      </c>
      <c r="G33" s="344">
        <v>38.369999999999997</v>
      </c>
      <c r="H33" s="346" t="s">
        <v>456</v>
      </c>
      <c r="I33" s="344">
        <v>51.14</v>
      </c>
      <c r="J33" s="346"/>
      <c r="K33" s="344"/>
      <c r="L33" s="346"/>
      <c r="M33" s="344"/>
      <c r="N33" s="346"/>
      <c r="O33" s="344"/>
      <c r="P33" s="346"/>
      <c r="Q33" s="344"/>
      <c r="R33" s="346"/>
      <c r="S33" s="344"/>
      <c r="T33" s="346"/>
      <c r="U33" s="344"/>
      <c r="V33" s="346"/>
      <c r="W33" s="344"/>
      <c r="X33" s="346"/>
      <c r="Y33" s="344"/>
      <c r="Z33" s="346"/>
      <c r="AA33" s="344"/>
      <c r="AB33" s="346"/>
      <c r="AC33" s="344"/>
      <c r="AD33" s="346"/>
      <c r="AE33" s="344"/>
    </row>
    <row r="34" spans="1:31">
      <c r="A34" s="297" t="s">
        <v>54</v>
      </c>
      <c r="B34" s="346" t="s">
        <v>419</v>
      </c>
      <c r="C34" s="344">
        <v>38.369999999999997</v>
      </c>
      <c r="D34" s="346" t="s">
        <v>456</v>
      </c>
      <c r="E34" s="344">
        <v>51.14</v>
      </c>
      <c r="F34" s="346" t="s">
        <v>419</v>
      </c>
      <c r="G34" s="344">
        <v>38.369999999999997</v>
      </c>
      <c r="H34" s="346" t="s">
        <v>456</v>
      </c>
      <c r="I34" s="344">
        <v>51.14</v>
      </c>
      <c r="J34" s="346"/>
      <c r="K34" s="344"/>
      <c r="L34" s="346"/>
      <c r="M34" s="344"/>
      <c r="N34" s="346"/>
      <c r="O34" s="344"/>
      <c r="P34" s="346"/>
      <c r="Q34" s="344"/>
      <c r="R34" s="346"/>
      <c r="S34" s="344"/>
      <c r="T34" s="346"/>
      <c r="U34" s="344"/>
      <c r="V34" s="346"/>
      <c r="W34" s="344"/>
      <c r="X34" s="346"/>
      <c r="Y34" s="344"/>
      <c r="Z34" s="346"/>
      <c r="AA34" s="344"/>
      <c r="AB34" s="346"/>
      <c r="AC34" s="344"/>
      <c r="AD34" s="346"/>
      <c r="AE34" s="344"/>
    </row>
    <row r="35" spans="1:31">
      <c r="A35" s="299" t="s">
        <v>11</v>
      </c>
      <c r="B35" s="346"/>
      <c r="C35" s="344"/>
      <c r="D35" s="346"/>
      <c r="E35" s="344"/>
      <c r="F35" s="346"/>
      <c r="G35" s="344"/>
      <c r="H35" s="346"/>
      <c r="I35" s="344"/>
      <c r="J35" s="346"/>
      <c r="K35" s="344"/>
      <c r="L35" s="346"/>
      <c r="M35" s="344"/>
      <c r="N35" s="346"/>
      <c r="O35" s="344"/>
      <c r="P35" s="346"/>
      <c r="Q35" s="344"/>
      <c r="R35" s="346"/>
      <c r="S35" s="344"/>
      <c r="T35" s="346"/>
      <c r="U35" s="344"/>
      <c r="V35" s="346"/>
      <c r="W35" s="344"/>
      <c r="X35" s="346"/>
      <c r="Y35" s="344"/>
      <c r="Z35" s="346"/>
      <c r="AA35" s="344"/>
      <c r="AB35" s="346"/>
      <c r="AC35" s="344"/>
      <c r="AD35" s="346"/>
      <c r="AE35" s="344"/>
    </row>
    <row r="36" spans="1:31" ht="13.5" thickBot="1">
      <c r="A36" s="329" t="s">
        <v>55</v>
      </c>
      <c r="B36" s="346" t="s">
        <v>419</v>
      </c>
      <c r="C36" s="344">
        <v>38.369999999999997</v>
      </c>
      <c r="D36" s="346" t="s">
        <v>456</v>
      </c>
      <c r="E36" s="344">
        <v>51.14</v>
      </c>
      <c r="F36" s="346" t="s">
        <v>419</v>
      </c>
      <c r="G36" s="344">
        <v>38.369999999999997</v>
      </c>
      <c r="H36" s="346" t="s">
        <v>456</v>
      </c>
      <c r="I36" s="344">
        <v>51.14</v>
      </c>
      <c r="J36" s="346"/>
      <c r="K36" s="344"/>
      <c r="L36" s="346"/>
      <c r="M36" s="344"/>
      <c r="N36" s="346"/>
      <c r="O36" s="344"/>
      <c r="P36" s="346"/>
      <c r="Q36" s="344"/>
      <c r="R36" s="346"/>
      <c r="S36" s="344"/>
      <c r="T36" s="346"/>
      <c r="U36" s="344"/>
      <c r="V36" s="346"/>
      <c r="W36" s="344"/>
      <c r="X36" s="346"/>
      <c r="Y36" s="344"/>
      <c r="Z36" s="346"/>
      <c r="AA36" s="344"/>
      <c r="AB36" s="346"/>
      <c r="AC36" s="344"/>
      <c r="AD36" s="346"/>
      <c r="AE36" s="344"/>
    </row>
    <row r="37" spans="1:31" ht="16.5" thickBot="1">
      <c r="A37" s="256" t="s">
        <v>56</v>
      </c>
      <c r="B37" s="279"/>
      <c r="C37" s="203"/>
      <c r="D37" s="202"/>
      <c r="E37" s="203"/>
      <c r="F37" s="202"/>
      <c r="G37" s="203"/>
      <c r="H37" s="202"/>
      <c r="I37" s="203"/>
      <c r="J37" s="202"/>
      <c r="K37" s="203"/>
      <c r="L37" s="202"/>
      <c r="M37" s="203"/>
      <c r="N37" s="202"/>
      <c r="O37" s="203"/>
      <c r="P37" s="202"/>
      <c r="Q37" s="203"/>
      <c r="R37" s="202"/>
      <c r="S37" s="203"/>
      <c r="T37" s="202"/>
      <c r="U37" s="203"/>
      <c r="V37" s="202"/>
      <c r="W37" s="203"/>
      <c r="X37" s="202"/>
      <c r="Y37" s="203"/>
      <c r="Z37" s="202"/>
      <c r="AA37" s="203"/>
      <c r="AB37" s="202"/>
      <c r="AC37" s="203"/>
      <c r="AD37" s="202"/>
      <c r="AE37" s="203"/>
    </row>
    <row r="38" spans="1:31">
      <c r="A38" s="300" t="s">
        <v>57</v>
      </c>
      <c r="B38" s="346"/>
      <c r="C38" s="344">
        <v>37.51</v>
      </c>
      <c r="D38" s="384" t="s">
        <v>455</v>
      </c>
      <c r="E38" s="344">
        <v>50.85</v>
      </c>
      <c r="F38" s="346" t="s">
        <v>419</v>
      </c>
      <c r="G38" s="344">
        <v>37.51</v>
      </c>
      <c r="H38" s="346" t="s">
        <v>455</v>
      </c>
      <c r="I38" s="344">
        <v>50.85</v>
      </c>
      <c r="J38" s="346"/>
      <c r="K38" s="344"/>
      <c r="L38" s="346"/>
      <c r="M38" s="344"/>
      <c r="N38" s="346"/>
      <c r="O38" s="344"/>
      <c r="P38" s="346"/>
      <c r="Q38" s="344"/>
      <c r="R38" s="346"/>
      <c r="S38" s="344"/>
      <c r="T38" s="346"/>
      <c r="U38" s="344"/>
      <c r="V38" s="346"/>
      <c r="W38" s="344"/>
      <c r="X38" s="346"/>
      <c r="Y38" s="344"/>
      <c r="Z38" s="346"/>
      <c r="AA38" s="344"/>
      <c r="AB38" s="346"/>
      <c r="AC38" s="344"/>
      <c r="AD38" s="346"/>
      <c r="AE38" s="344"/>
    </row>
    <row r="39" spans="1:31" ht="13.5" thickBot="1">
      <c r="A39" s="301" t="s">
        <v>58</v>
      </c>
      <c r="B39" s="346" t="s">
        <v>419</v>
      </c>
      <c r="C39" s="344">
        <v>38.369999999999997</v>
      </c>
      <c r="D39" s="346" t="s">
        <v>455</v>
      </c>
      <c r="E39" s="344">
        <v>50.85</v>
      </c>
      <c r="F39" s="346" t="s">
        <v>419</v>
      </c>
      <c r="G39" s="344">
        <v>38.369999999999997</v>
      </c>
      <c r="H39" s="346" t="s">
        <v>455</v>
      </c>
      <c r="I39" s="344">
        <v>50.85</v>
      </c>
      <c r="J39" s="346"/>
      <c r="K39" s="344"/>
      <c r="L39" s="346"/>
      <c r="M39" s="344"/>
      <c r="N39" s="346"/>
      <c r="O39" s="344"/>
      <c r="P39" s="346"/>
      <c r="Q39" s="344"/>
      <c r="R39" s="346"/>
      <c r="S39" s="344"/>
      <c r="T39" s="346"/>
      <c r="U39" s="344"/>
      <c r="V39" s="346"/>
      <c r="W39" s="344"/>
      <c r="X39" s="346"/>
      <c r="Y39" s="344"/>
      <c r="Z39" s="346"/>
      <c r="AA39" s="344"/>
      <c r="AB39" s="346"/>
      <c r="AC39" s="344"/>
      <c r="AD39" s="346"/>
      <c r="AE39" s="344"/>
    </row>
    <row r="40" spans="1:31" ht="16.5" customHeight="1" thickBot="1">
      <c r="A40" s="256" t="s">
        <v>59</v>
      </c>
      <c r="B40" s="279"/>
      <c r="C40" s="203"/>
      <c r="D40" s="202"/>
      <c r="E40" s="203"/>
      <c r="F40" s="202"/>
      <c r="G40" s="203"/>
      <c r="H40" s="202"/>
      <c r="I40" s="203"/>
      <c r="J40" s="202"/>
      <c r="K40" s="203"/>
      <c r="L40" s="202"/>
      <c r="M40" s="203"/>
      <c r="N40" s="202"/>
      <c r="O40" s="203"/>
      <c r="P40" s="202"/>
      <c r="Q40" s="203"/>
      <c r="R40" s="202"/>
      <c r="S40" s="203"/>
      <c r="T40" s="202"/>
      <c r="U40" s="203"/>
      <c r="V40" s="202"/>
      <c r="W40" s="203"/>
      <c r="X40" s="202"/>
      <c r="Y40" s="203"/>
      <c r="Z40" s="202"/>
      <c r="AA40" s="203"/>
      <c r="AB40" s="202"/>
      <c r="AC40" s="203"/>
      <c r="AD40" s="202"/>
      <c r="AE40" s="203"/>
    </row>
    <row r="41" spans="1:31">
      <c r="A41" s="302" t="s">
        <v>1</v>
      </c>
      <c r="B41" s="346" t="s">
        <v>419</v>
      </c>
      <c r="C41" s="344">
        <v>37.51</v>
      </c>
      <c r="D41" s="346" t="s">
        <v>455</v>
      </c>
      <c r="E41" s="344">
        <v>50.85</v>
      </c>
      <c r="F41" s="346" t="s">
        <v>419</v>
      </c>
      <c r="G41" s="344">
        <v>37.51</v>
      </c>
      <c r="H41" s="346" t="s">
        <v>455</v>
      </c>
      <c r="I41" s="344">
        <v>50.85</v>
      </c>
      <c r="J41" s="346"/>
      <c r="K41" s="344"/>
      <c r="L41" s="346"/>
      <c r="M41" s="344"/>
      <c r="N41" s="346"/>
      <c r="O41" s="344"/>
      <c r="P41" s="346"/>
      <c r="Q41" s="344"/>
      <c r="R41" s="346"/>
      <c r="S41" s="344"/>
      <c r="T41" s="346"/>
      <c r="U41" s="344"/>
      <c r="V41" s="346"/>
      <c r="W41" s="344"/>
      <c r="X41" s="346"/>
      <c r="Y41" s="344"/>
      <c r="Z41" s="346"/>
      <c r="AA41" s="344"/>
      <c r="AB41" s="346"/>
      <c r="AC41" s="344"/>
      <c r="AD41" s="346"/>
      <c r="AE41" s="344"/>
    </row>
    <row r="42" spans="1:31">
      <c r="A42" s="303" t="s">
        <v>60</v>
      </c>
      <c r="B42" s="346" t="s">
        <v>419</v>
      </c>
      <c r="C42" s="344">
        <v>37.51</v>
      </c>
      <c r="D42" s="346" t="s">
        <v>455</v>
      </c>
      <c r="E42" s="344">
        <v>50.85</v>
      </c>
      <c r="F42" s="346" t="s">
        <v>419</v>
      </c>
      <c r="G42" s="344">
        <v>37.51</v>
      </c>
      <c r="H42" s="346" t="s">
        <v>455</v>
      </c>
      <c r="I42" s="344">
        <v>50.85</v>
      </c>
      <c r="J42" s="346"/>
      <c r="K42" s="344"/>
      <c r="L42" s="346"/>
      <c r="M42" s="344"/>
      <c r="N42" s="346"/>
      <c r="O42" s="344"/>
      <c r="P42" s="346"/>
      <c r="Q42" s="344"/>
      <c r="R42" s="346"/>
      <c r="S42" s="344"/>
      <c r="T42" s="346"/>
      <c r="U42" s="344"/>
      <c r="V42" s="346"/>
      <c r="W42" s="344"/>
      <c r="X42" s="346"/>
      <c r="Y42" s="344"/>
      <c r="Z42" s="346"/>
      <c r="AA42" s="344"/>
      <c r="AB42" s="346"/>
      <c r="AC42" s="344"/>
      <c r="AD42" s="346"/>
      <c r="AE42" s="344"/>
    </row>
    <row r="43" spans="1:31">
      <c r="A43" s="302" t="s">
        <v>3</v>
      </c>
      <c r="B43" s="346" t="s">
        <v>419</v>
      </c>
      <c r="C43" s="344">
        <v>37.51</v>
      </c>
      <c r="D43" s="346" t="s">
        <v>455</v>
      </c>
      <c r="E43" s="344">
        <v>50.85</v>
      </c>
      <c r="F43" s="346" t="s">
        <v>419</v>
      </c>
      <c r="G43" s="344">
        <v>37.51</v>
      </c>
      <c r="H43" s="346" t="s">
        <v>455</v>
      </c>
      <c r="I43" s="344">
        <v>50.85</v>
      </c>
      <c r="J43" s="346"/>
      <c r="K43" s="344"/>
      <c r="L43" s="346"/>
      <c r="M43" s="344"/>
      <c r="N43" s="346"/>
      <c r="O43" s="344"/>
      <c r="P43" s="346"/>
      <c r="Q43" s="344"/>
      <c r="R43" s="346"/>
      <c r="S43" s="344"/>
      <c r="T43" s="346"/>
      <c r="U43" s="344"/>
      <c r="V43" s="346"/>
      <c r="W43" s="344"/>
      <c r="X43" s="346"/>
      <c r="Y43" s="344"/>
      <c r="Z43" s="346"/>
      <c r="AA43" s="344"/>
      <c r="AB43" s="346"/>
      <c r="AC43" s="344"/>
      <c r="AD43" s="346"/>
      <c r="AE43" s="344"/>
    </row>
    <row r="44" spans="1:31">
      <c r="A44" s="304" t="s">
        <v>61</v>
      </c>
      <c r="B44" s="346" t="s">
        <v>419</v>
      </c>
      <c r="C44" s="344">
        <v>38.369999999999997</v>
      </c>
      <c r="D44" s="346" t="s">
        <v>455</v>
      </c>
      <c r="E44" s="344">
        <v>50.85</v>
      </c>
      <c r="F44" s="346" t="s">
        <v>419</v>
      </c>
      <c r="G44" s="344">
        <v>38.369999999999997</v>
      </c>
      <c r="H44" s="346" t="s">
        <v>455</v>
      </c>
      <c r="I44" s="344">
        <v>50.85</v>
      </c>
      <c r="J44" s="346"/>
      <c r="K44" s="344"/>
      <c r="L44" s="346"/>
      <c r="M44" s="344"/>
      <c r="N44" s="346"/>
      <c r="O44" s="344"/>
      <c r="P44" s="346"/>
      <c r="Q44" s="344"/>
      <c r="R44" s="346"/>
      <c r="S44" s="344"/>
      <c r="T44" s="346"/>
      <c r="U44" s="344"/>
      <c r="V44" s="346"/>
      <c r="W44" s="344"/>
      <c r="X44" s="346"/>
      <c r="Y44" s="344"/>
      <c r="Z44" s="346"/>
      <c r="AA44" s="344"/>
      <c r="AB44" s="346"/>
      <c r="AC44" s="344"/>
      <c r="AD44" s="346"/>
      <c r="AE44" s="344"/>
    </row>
    <row r="45" spans="1:31">
      <c r="A45" s="304" t="s">
        <v>62</v>
      </c>
      <c r="B45" s="346" t="s">
        <v>419</v>
      </c>
      <c r="C45" s="344">
        <v>38.369999999999997</v>
      </c>
      <c r="D45" s="346" t="s">
        <v>455</v>
      </c>
      <c r="E45" s="344">
        <v>50.85</v>
      </c>
      <c r="F45" s="346" t="s">
        <v>419</v>
      </c>
      <c r="G45" s="344">
        <v>38.369999999999997</v>
      </c>
      <c r="H45" s="346" t="s">
        <v>455</v>
      </c>
      <c r="I45" s="344">
        <v>50.85</v>
      </c>
      <c r="J45" s="346"/>
      <c r="K45" s="344"/>
      <c r="L45" s="346"/>
      <c r="M45" s="344"/>
      <c r="N45" s="346"/>
      <c r="O45" s="344"/>
      <c r="P45" s="346"/>
      <c r="Q45" s="344"/>
      <c r="R45" s="346"/>
      <c r="S45" s="344"/>
      <c r="T45" s="346"/>
      <c r="U45" s="344"/>
      <c r="V45" s="346"/>
      <c r="W45" s="344"/>
      <c r="X45" s="346"/>
      <c r="Y45" s="344"/>
      <c r="Z45" s="346"/>
      <c r="AA45" s="344"/>
      <c r="AB45" s="346"/>
      <c r="AC45" s="344"/>
      <c r="AD45" s="346"/>
      <c r="AE45" s="344"/>
    </row>
    <row r="46" spans="1:31">
      <c r="A46" s="302" t="s">
        <v>2</v>
      </c>
      <c r="B46" s="346" t="s">
        <v>419</v>
      </c>
      <c r="C46" s="344">
        <v>38.369999999999997</v>
      </c>
      <c r="D46" s="346" t="s">
        <v>455</v>
      </c>
      <c r="E46" s="344">
        <v>50.85</v>
      </c>
      <c r="F46" s="346" t="s">
        <v>419</v>
      </c>
      <c r="G46" s="344">
        <v>38.369999999999997</v>
      </c>
      <c r="H46" s="346" t="s">
        <v>455</v>
      </c>
      <c r="I46" s="344">
        <v>50.85</v>
      </c>
      <c r="J46" s="346"/>
      <c r="K46" s="344"/>
      <c r="L46" s="346"/>
      <c r="M46" s="344"/>
      <c r="N46" s="346"/>
      <c r="O46" s="344"/>
      <c r="P46" s="346"/>
      <c r="Q46" s="344"/>
      <c r="R46" s="346"/>
      <c r="S46" s="344"/>
      <c r="T46" s="346"/>
      <c r="U46" s="344"/>
      <c r="V46" s="346"/>
      <c r="W46" s="344"/>
      <c r="X46" s="346"/>
      <c r="Y46" s="344"/>
      <c r="Z46" s="346"/>
      <c r="AA46" s="344"/>
      <c r="AB46" s="346"/>
      <c r="AC46" s="344"/>
      <c r="AD46" s="346"/>
      <c r="AE46" s="344"/>
    </row>
    <row r="47" spans="1:31">
      <c r="A47" s="302" t="s">
        <v>63</v>
      </c>
      <c r="B47" s="346" t="s">
        <v>419</v>
      </c>
      <c r="C47" s="344">
        <v>38.369999999999997</v>
      </c>
      <c r="D47" s="346" t="s">
        <v>404</v>
      </c>
      <c r="E47" s="344">
        <v>50.97</v>
      </c>
      <c r="F47" s="346" t="s">
        <v>419</v>
      </c>
      <c r="G47" s="344">
        <v>38.369999999999997</v>
      </c>
      <c r="H47" s="346" t="s">
        <v>404</v>
      </c>
      <c r="I47" s="344">
        <v>50.97</v>
      </c>
      <c r="J47" s="346"/>
      <c r="K47" s="344"/>
      <c r="L47" s="346"/>
      <c r="M47" s="344"/>
      <c r="N47" s="346"/>
      <c r="O47" s="344"/>
      <c r="P47" s="346"/>
      <c r="Q47" s="344"/>
      <c r="R47" s="346"/>
      <c r="S47" s="344"/>
      <c r="T47" s="346"/>
      <c r="U47" s="344"/>
      <c r="V47" s="346"/>
      <c r="W47" s="344"/>
      <c r="X47" s="346"/>
      <c r="Y47" s="344"/>
      <c r="Z47" s="346"/>
      <c r="AA47" s="344"/>
      <c r="AB47" s="346"/>
      <c r="AC47" s="344"/>
      <c r="AD47" s="346"/>
      <c r="AE47" s="344"/>
    </row>
    <row r="48" spans="1:31">
      <c r="A48" s="337">
        <v>990</v>
      </c>
      <c r="B48" s="346"/>
      <c r="C48" s="344"/>
      <c r="D48" s="346"/>
      <c r="E48" s="344"/>
      <c r="F48" s="346"/>
      <c r="G48" s="344"/>
      <c r="H48" s="346"/>
      <c r="I48" s="344"/>
      <c r="J48" s="346"/>
      <c r="K48" s="344"/>
      <c r="L48" s="346"/>
      <c r="M48" s="344"/>
      <c r="N48" s="346"/>
      <c r="O48" s="344"/>
      <c r="P48" s="346"/>
      <c r="Q48" s="344"/>
      <c r="R48" s="346"/>
      <c r="S48" s="344"/>
      <c r="T48" s="346"/>
      <c r="U48" s="344"/>
      <c r="V48" s="346"/>
      <c r="W48" s="344"/>
      <c r="X48" s="346"/>
      <c r="Y48" s="344"/>
      <c r="Z48" s="346"/>
      <c r="AA48" s="344"/>
      <c r="AB48" s="346"/>
      <c r="AC48" s="344"/>
      <c r="AD48" s="346"/>
      <c r="AE48" s="344"/>
    </row>
    <row r="49" spans="1:39">
      <c r="A49" s="299" t="s">
        <v>64</v>
      </c>
      <c r="B49" s="346"/>
      <c r="C49" s="344">
        <v>38.369999999999997</v>
      </c>
      <c r="D49" s="346" t="s">
        <v>404</v>
      </c>
      <c r="E49" s="344">
        <v>50.97</v>
      </c>
      <c r="F49" s="346" t="s">
        <v>419</v>
      </c>
      <c r="G49" s="344">
        <v>38.369999999999997</v>
      </c>
      <c r="H49" s="346" t="s">
        <v>404</v>
      </c>
      <c r="I49" s="344">
        <v>50.97</v>
      </c>
      <c r="J49" s="346"/>
      <c r="K49" s="344"/>
      <c r="L49" s="346"/>
      <c r="M49" s="344"/>
      <c r="N49" s="346"/>
      <c r="O49" s="344"/>
      <c r="P49" s="346"/>
      <c r="Q49" s="344"/>
      <c r="R49" s="346"/>
      <c r="S49" s="344"/>
      <c r="T49" s="346"/>
      <c r="U49" s="344"/>
      <c r="V49" s="346"/>
      <c r="W49" s="344"/>
      <c r="X49" s="346"/>
      <c r="Y49" s="344"/>
      <c r="Z49" s="346"/>
      <c r="AA49" s="344"/>
      <c r="AB49" s="346"/>
      <c r="AC49" s="344"/>
      <c r="AD49" s="346"/>
      <c r="AE49" s="344"/>
    </row>
    <row r="50" spans="1:39">
      <c r="A50" s="299" t="s">
        <v>14</v>
      </c>
      <c r="B50" s="346"/>
      <c r="C50" s="344"/>
      <c r="D50" s="346"/>
      <c r="E50" s="344"/>
      <c r="F50" s="346"/>
      <c r="G50" s="344"/>
      <c r="H50" s="346"/>
      <c r="I50" s="344"/>
      <c r="J50" s="346"/>
      <c r="K50" s="344"/>
      <c r="L50" s="346"/>
      <c r="M50" s="344"/>
      <c r="N50" s="346"/>
      <c r="O50" s="344"/>
      <c r="P50" s="346"/>
      <c r="Q50" s="344"/>
      <c r="R50" s="346"/>
      <c r="S50" s="344"/>
      <c r="T50" s="346"/>
      <c r="U50" s="344"/>
      <c r="V50" s="346"/>
      <c r="W50" s="344"/>
      <c r="X50" s="346"/>
      <c r="Y50" s="344"/>
      <c r="Z50" s="346"/>
      <c r="AA50" s="344"/>
      <c r="AB50" s="346"/>
      <c r="AC50" s="344"/>
      <c r="AD50" s="346"/>
      <c r="AE50" s="344"/>
    </row>
    <row r="51" spans="1:39" ht="13.5" thickBot="1">
      <c r="A51" s="295" t="s">
        <v>377</v>
      </c>
      <c r="B51" s="346"/>
      <c r="C51" s="344"/>
      <c r="D51" s="346"/>
      <c r="E51" s="344"/>
      <c r="F51" s="346"/>
      <c r="G51" s="344"/>
      <c r="H51" s="346"/>
      <c r="I51" s="344"/>
      <c r="J51" s="346"/>
      <c r="K51" s="344"/>
      <c r="L51" s="346"/>
      <c r="M51" s="344"/>
      <c r="N51" s="346"/>
      <c r="O51" s="344"/>
      <c r="P51" s="346"/>
      <c r="Q51" s="344"/>
      <c r="R51" s="346"/>
      <c r="S51" s="344"/>
      <c r="T51" s="346"/>
      <c r="U51" s="344"/>
      <c r="V51" s="346"/>
      <c r="W51" s="344"/>
      <c r="X51" s="346"/>
      <c r="Y51" s="344"/>
      <c r="Z51" s="346"/>
      <c r="AA51" s="344"/>
      <c r="AB51" s="346"/>
      <c r="AC51" s="344"/>
      <c r="AD51" s="346"/>
      <c r="AE51" s="344"/>
    </row>
    <row r="52" spans="1:39" ht="16.5" customHeight="1" thickBot="1">
      <c r="A52" s="256" t="s">
        <v>386</v>
      </c>
      <c r="B52" s="279"/>
      <c r="C52" s="203"/>
      <c r="D52" s="202"/>
      <c r="E52" s="203"/>
      <c r="F52" s="202"/>
      <c r="G52" s="203"/>
      <c r="H52" s="202"/>
      <c r="I52" s="203"/>
      <c r="J52" s="202"/>
      <c r="K52" s="203"/>
      <c r="L52" s="202"/>
      <c r="M52" s="203"/>
      <c r="N52" s="202"/>
      <c r="O52" s="203"/>
      <c r="P52" s="202"/>
      <c r="Q52" s="203"/>
      <c r="R52" s="202"/>
      <c r="S52" s="203"/>
      <c r="T52" s="202"/>
      <c r="U52" s="203"/>
      <c r="V52" s="202"/>
      <c r="W52" s="203"/>
      <c r="X52" s="202"/>
      <c r="Y52" s="203"/>
      <c r="Z52" s="202"/>
      <c r="AA52" s="203"/>
      <c r="AB52" s="202"/>
      <c r="AC52" s="203"/>
      <c r="AD52" s="202"/>
      <c r="AE52" s="203"/>
    </row>
    <row r="53" spans="1:39">
      <c r="A53" s="302" t="s">
        <v>387</v>
      </c>
      <c r="B53" s="346"/>
      <c r="C53" s="344"/>
      <c r="D53" s="346"/>
      <c r="E53" s="344"/>
      <c r="F53" s="346"/>
      <c r="G53" s="344"/>
      <c r="H53" s="346"/>
      <c r="I53" s="344"/>
      <c r="J53" s="346"/>
      <c r="K53" s="344"/>
      <c r="L53" s="346"/>
      <c r="M53" s="344"/>
      <c r="N53" s="346"/>
      <c r="O53" s="344"/>
      <c r="P53" s="346"/>
      <c r="Q53" s="344"/>
      <c r="R53" s="346"/>
      <c r="S53" s="344"/>
      <c r="T53" s="346"/>
      <c r="U53" s="344"/>
      <c r="V53" s="346"/>
      <c r="W53" s="344"/>
      <c r="X53" s="346"/>
      <c r="Y53" s="344"/>
      <c r="Z53" s="346"/>
      <c r="AA53" s="344"/>
      <c r="AB53" s="346"/>
      <c r="AC53" s="344"/>
      <c r="AD53" s="346"/>
      <c r="AE53" s="344"/>
    </row>
    <row r="54" spans="1:39">
      <c r="A54" s="303" t="s">
        <v>388</v>
      </c>
      <c r="B54" s="346"/>
      <c r="C54" s="344"/>
      <c r="D54" s="346"/>
      <c r="E54" s="344"/>
      <c r="F54" s="346"/>
      <c r="G54" s="344"/>
      <c r="H54" s="346"/>
      <c r="I54" s="344"/>
      <c r="J54" s="346"/>
      <c r="K54" s="344"/>
      <c r="L54" s="346"/>
      <c r="M54" s="344"/>
      <c r="N54" s="346"/>
      <c r="O54" s="344"/>
      <c r="P54" s="346"/>
      <c r="Q54" s="344"/>
      <c r="R54" s="346"/>
      <c r="S54" s="344"/>
      <c r="T54" s="346"/>
      <c r="U54" s="344"/>
      <c r="V54" s="346"/>
      <c r="W54" s="344"/>
      <c r="X54" s="346"/>
      <c r="Y54" s="344"/>
      <c r="Z54" s="346"/>
      <c r="AA54" s="344"/>
      <c r="AB54" s="346"/>
      <c r="AC54" s="344"/>
      <c r="AD54" s="346"/>
      <c r="AE54" s="344"/>
    </row>
    <row r="55" spans="1:39">
      <c r="A55" s="302" t="s">
        <v>389</v>
      </c>
      <c r="B55" s="346"/>
      <c r="C55" s="344"/>
      <c r="D55" s="346"/>
      <c r="E55" s="344"/>
      <c r="F55" s="346"/>
      <c r="G55" s="344"/>
      <c r="H55" s="346"/>
      <c r="I55" s="344"/>
      <c r="J55" s="346"/>
      <c r="K55" s="344"/>
      <c r="L55" s="346"/>
      <c r="M55" s="344"/>
      <c r="N55" s="346"/>
      <c r="O55" s="344"/>
      <c r="P55" s="346"/>
      <c r="Q55" s="344"/>
      <c r="R55" s="346"/>
      <c r="S55" s="344"/>
      <c r="T55" s="346"/>
      <c r="U55" s="344"/>
      <c r="V55" s="346"/>
      <c r="W55" s="344"/>
      <c r="X55" s="346"/>
      <c r="Y55" s="344"/>
      <c r="Z55" s="346"/>
      <c r="AA55" s="344"/>
      <c r="AB55" s="346"/>
      <c r="AC55" s="344"/>
      <c r="AD55" s="346"/>
      <c r="AE55" s="344"/>
    </row>
    <row r="56" spans="1:39">
      <c r="A56" s="304" t="s">
        <v>390</v>
      </c>
      <c r="B56" s="346"/>
      <c r="C56" s="344"/>
      <c r="D56" s="346"/>
      <c r="E56" s="344"/>
      <c r="F56" s="346"/>
      <c r="G56" s="344"/>
      <c r="H56" s="346"/>
      <c r="I56" s="344"/>
      <c r="J56" s="346"/>
      <c r="K56" s="344"/>
      <c r="L56" s="346"/>
      <c r="M56" s="344"/>
      <c r="N56" s="346"/>
      <c r="O56" s="344"/>
      <c r="P56" s="346"/>
      <c r="Q56" s="344"/>
      <c r="R56" s="346"/>
      <c r="S56" s="344"/>
      <c r="T56" s="346"/>
      <c r="U56" s="344"/>
      <c r="V56" s="346"/>
      <c r="W56" s="344"/>
      <c r="X56" s="346"/>
      <c r="Y56" s="344"/>
      <c r="Z56" s="346"/>
      <c r="AA56" s="344"/>
      <c r="AB56" s="346"/>
      <c r="AC56" s="344"/>
      <c r="AD56" s="346"/>
      <c r="AE56" s="344"/>
    </row>
    <row r="57" spans="1:39" ht="13.5" thickBot="1">
      <c r="A57" s="304" t="s">
        <v>391</v>
      </c>
      <c r="B57" s="346"/>
      <c r="C57" s="344"/>
      <c r="D57" s="346"/>
      <c r="E57" s="344"/>
      <c r="F57" s="346"/>
      <c r="G57" s="344"/>
      <c r="H57" s="346"/>
      <c r="I57" s="344"/>
      <c r="J57" s="346"/>
      <c r="K57" s="344"/>
      <c r="L57" s="346"/>
      <c r="M57" s="344"/>
      <c r="N57" s="346"/>
      <c r="O57" s="344"/>
      <c r="P57" s="346"/>
      <c r="Q57" s="344"/>
      <c r="R57" s="346"/>
      <c r="S57" s="344"/>
      <c r="T57" s="346"/>
      <c r="U57" s="344"/>
      <c r="V57" s="346"/>
      <c r="W57" s="344"/>
      <c r="X57" s="346"/>
      <c r="Y57" s="344"/>
      <c r="Z57" s="346"/>
      <c r="AA57" s="344"/>
      <c r="AB57" s="346"/>
      <c r="AC57" s="344"/>
      <c r="AD57" s="346"/>
      <c r="AE57" s="344"/>
    </row>
    <row r="58" spans="1:39" ht="16.5" thickBot="1">
      <c r="A58" s="256" t="s">
        <v>137</v>
      </c>
      <c r="B58" s="279"/>
      <c r="C58" s="203"/>
      <c r="D58" s="202"/>
      <c r="E58" s="203"/>
      <c r="F58" s="202"/>
      <c r="G58" s="203"/>
      <c r="H58" s="202"/>
      <c r="I58" s="203"/>
      <c r="J58" s="202"/>
      <c r="K58" s="203"/>
      <c r="L58" s="202"/>
      <c r="M58" s="203"/>
      <c r="N58" s="202"/>
      <c r="O58" s="203"/>
      <c r="P58" s="202"/>
      <c r="Q58" s="203"/>
      <c r="R58" s="202"/>
      <c r="S58" s="203"/>
      <c r="T58" s="202"/>
      <c r="U58" s="203"/>
      <c r="V58" s="202"/>
      <c r="W58" s="203"/>
      <c r="X58" s="202"/>
      <c r="Y58" s="203"/>
      <c r="Z58" s="202"/>
      <c r="AA58" s="203"/>
      <c r="AB58" s="202"/>
      <c r="AC58" s="203"/>
      <c r="AD58" s="202"/>
      <c r="AE58" s="203"/>
    </row>
    <row r="59" spans="1:39">
      <c r="A59" s="301" t="s">
        <v>138</v>
      </c>
      <c r="B59" s="280"/>
      <c r="C59" s="252"/>
      <c r="D59" s="143"/>
      <c r="E59" s="252"/>
      <c r="F59" s="143"/>
      <c r="G59" s="252"/>
      <c r="H59" s="143"/>
      <c r="I59" s="252"/>
      <c r="J59" s="143"/>
      <c r="K59" s="252"/>
      <c r="L59" s="143"/>
      <c r="M59" s="252"/>
      <c r="N59" s="143"/>
      <c r="O59" s="252"/>
      <c r="P59" s="143"/>
      <c r="Q59" s="252"/>
      <c r="R59" s="143"/>
      <c r="S59" s="252"/>
      <c r="T59" s="143"/>
      <c r="U59" s="252"/>
      <c r="V59" s="143"/>
      <c r="W59" s="252"/>
      <c r="X59" s="143"/>
      <c r="Y59" s="252"/>
      <c r="Z59" s="143"/>
      <c r="AA59" s="252"/>
      <c r="AB59" s="143"/>
      <c r="AC59" s="252"/>
      <c r="AD59" s="143"/>
      <c r="AE59" s="252"/>
    </row>
    <row r="60" spans="1:39">
      <c r="A60" s="304" t="s">
        <v>135</v>
      </c>
      <c r="B60" s="281"/>
      <c r="C60" s="112"/>
      <c r="D60" s="142"/>
      <c r="E60" s="112"/>
      <c r="F60" s="142"/>
      <c r="G60" s="112"/>
      <c r="H60" s="142"/>
      <c r="I60" s="112"/>
      <c r="J60" s="142"/>
      <c r="K60" s="112"/>
      <c r="L60" s="142"/>
      <c r="M60" s="112"/>
      <c r="N60" s="142"/>
      <c r="O60" s="112"/>
      <c r="P60" s="142"/>
      <c r="Q60" s="112"/>
      <c r="R60" s="142"/>
      <c r="S60" s="112"/>
      <c r="T60" s="142"/>
      <c r="U60" s="112"/>
      <c r="V60" s="142"/>
      <c r="W60" s="112"/>
      <c r="X60" s="142"/>
      <c r="Y60" s="112"/>
      <c r="Z60" s="142"/>
      <c r="AA60" s="112"/>
      <c r="AB60" s="142"/>
      <c r="AC60" s="112"/>
      <c r="AD60" s="142"/>
      <c r="AE60" s="112"/>
    </row>
    <row r="61" spans="1:39" ht="13.5" thickBot="1">
      <c r="A61" s="304" t="s">
        <v>136</v>
      </c>
      <c r="B61" s="281"/>
      <c r="C61" s="112"/>
      <c r="D61" s="142"/>
      <c r="E61" s="112"/>
      <c r="F61" s="142"/>
      <c r="G61" s="112"/>
      <c r="H61" s="142"/>
      <c r="I61" s="112"/>
      <c r="J61" s="142"/>
      <c r="K61" s="112"/>
      <c r="L61" s="142"/>
      <c r="M61" s="112"/>
      <c r="N61" s="142"/>
      <c r="O61" s="112"/>
      <c r="P61" s="142"/>
      <c r="Q61" s="112"/>
      <c r="R61" s="142"/>
      <c r="S61" s="112"/>
      <c r="T61" s="142"/>
      <c r="U61" s="112"/>
      <c r="V61" s="142"/>
      <c r="W61" s="112"/>
      <c r="X61" s="142"/>
      <c r="Y61" s="112"/>
      <c r="Z61" s="142"/>
      <c r="AA61" s="112"/>
      <c r="AB61" s="142"/>
      <c r="AC61" s="112"/>
      <c r="AD61" s="142"/>
      <c r="AE61" s="112"/>
    </row>
    <row r="62" spans="1:39" ht="16.5" thickBot="1">
      <c r="A62" s="256" t="s">
        <v>335</v>
      </c>
      <c r="B62" s="279"/>
      <c r="C62" s="203"/>
      <c r="D62" s="202"/>
      <c r="E62" s="203"/>
      <c r="F62" s="202"/>
      <c r="G62" s="203"/>
      <c r="H62" s="202"/>
      <c r="I62" s="203"/>
      <c r="J62" s="202"/>
      <c r="K62" s="203"/>
      <c r="L62" s="202"/>
      <c r="M62" s="203"/>
      <c r="N62" s="202"/>
      <c r="O62" s="203"/>
      <c r="P62" s="202"/>
      <c r="Q62" s="203"/>
      <c r="R62" s="202"/>
      <c r="S62" s="203"/>
      <c r="T62" s="202"/>
      <c r="U62" s="203"/>
      <c r="V62" s="202"/>
      <c r="W62" s="203"/>
      <c r="X62" s="202"/>
      <c r="Y62" s="203"/>
      <c r="Z62" s="202"/>
      <c r="AA62" s="203"/>
      <c r="AB62" s="202"/>
      <c r="AC62" s="203"/>
      <c r="AD62" s="202"/>
      <c r="AE62" s="203"/>
    </row>
    <row r="63" spans="1:39">
      <c r="A63" s="301" t="s">
        <v>336</v>
      </c>
      <c r="B63" s="280"/>
      <c r="C63" s="252"/>
      <c r="D63" s="143"/>
      <c r="E63" s="252"/>
      <c r="F63" s="143"/>
      <c r="G63" s="252"/>
      <c r="H63" s="143"/>
      <c r="I63" s="252"/>
      <c r="J63" s="143"/>
      <c r="K63" s="252"/>
      <c r="L63" s="143"/>
      <c r="M63" s="252"/>
      <c r="N63" s="143"/>
      <c r="O63" s="252"/>
      <c r="P63" s="143"/>
      <c r="Q63" s="252"/>
      <c r="R63" s="143"/>
      <c r="S63" s="252"/>
      <c r="T63" s="143"/>
      <c r="U63" s="252"/>
      <c r="V63" s="143"/>
      <c r="W63" s="252"/>
      <c r="X63" s="143"/>
      <c r="Y63" s="252"/>
      <c r="Z63" s="143"/>
      <c r="AA63" s="252"/>
      <c r="AB63" s="143"/>
      <c r="AC63" s="252"/>
      <c r="AD63" s="143"/>
      <c r="AE63" s="252"/>
      <c r="AI63" s="113"/>
      <c r="AJ63" s="113"/>
      <c r="AK63" s="113"/>
      <c r="AL63" s="113"/>
      <c r="AM63" s="113"/>
    </row>
    <row r="64" spans="1:39">
      <c r="A64" s="304" t="s">
        <v>337</v>
      </c>
      <c r="B64" s="281"/>
      <c r="C64" s="112"/>
      <c r="D64" s="142"/>
      <c r="E64" s="112"/>
      <c r="F64" s="142"/>
      <c r="G64" s="112"/>
      <c r="H64" s="142"/>
      <c r="I64" s="112"/>
      <c r="J64" s="142"/>
      <c r="K64" s="112"/>
      <c r="L64" s="142"/>
      <c r="M64" s="112"/>
      <c r="N64" s="142"/>
      <c r="O64" s="112"/>
      <c r="P64" s="142"/>
      <c r="Q64" s="112"/>
      <c r="R64" s="142"/>
      <c r="S64" s="112"/>
      <c r="T64" s="142"/>
      <c r="U64" s="112"/>
      <c r="V64" s="142"/>
      <c r="W64" s="112"/>
      <c r="X64" s="142"/>
      <c r="Y64" s="112"/>
      <c r="Z64" s="142"/>
      <c r="AA64" s="112"/>
      <c r="AB64" s="142"/>
      <c r="AC64" s="112"/>
      <c r="AD64" s="142"/>
      <c r="AE64" s="112"/>
      <c r="AI64" s="113"/>
      <c r="AJ64" s="113"/>
      <c r="AK64" s="113"/>
      <c r="AL64" s="113"/>
      <c r="AM64" s="113"/>
    </row>
    <row r="65" spans="1:39" ht="13.5" thickBot="1">
      <c r="A65" s="304" t="s">
        <v>338</v>
      </c>
      <c r="B65" s="281"/>
      <c r="C65" s="112"/>
      <c r="D65" s="142"/>
      <c r="E65" s="112"/>
      <c r="F65" s="142"/>
      <c r="G65" s="112"/>
      <c r="H65" s="142"/>
      <c r="I65" s="112"/>
      <c r="J65" s="142"/>
      <c r="K65" s="112"/>
      <c r="L65" s="142"/>
      <c r="M65" s="112"/>
      <c r="N65" s="142"/>
      <c r="O65" s="112"/>
      <c r="P65" s="142"/>
      <c r="Q65" s="112"/>
      <c r="R65" s="142"/>
      <c r="S65" s="112"/>
      <c r="T65" s="142"/>
      <c r="U65" s="112"/>
      <c r="V65" s="142"/>
      <c r="W65" s="112"/>
      <c r="X65" s="142"/>
      <c r="Y65" s="112"/>
      <c r="Z65" s="142"/>
      <c r="AA65" s="112"/>
      <c r="AB65" s="142"/>
      <c r="AC65" s="112"/>
      <c r="AD65" s="142"/>
      <c r="AE65" s="112"/>
      <c r="AI65" s="113"/>
      <c r="AJ65" s="113"/>
      <c r="AK65" s="113"/>
      <c r="AL65" s="113"/>
      <c r="AM65" s="113"/>
    </row>
    <row r="66" spans="1:39" ht="16.5" thickBot="1">
      <c r="A66" s="256" t="s">
        <v>339</v>
      </c>
      <c r="B66" s="279"/>
      <c r="C66" s="203"/>
      <c r="D66" s="202"/>
      <c r="E66" s="203"/>
      <c r="F66" s="202"/>
      <c r="G66" s="203"/>
      <c r="H66" s="202"/>
      <c r="I66" s="203"/>
      <c r="J66" s="202"/>
      <c r="K66" s="203"/>
      <c r="L66" s="202"/>
      <c r="M66" s="203"/>
      <c r="N66" s="202"/>
      <c r="O66" s="203"/>
      <c r="P66" s="202"/>
      <c r="Q66" s="203"/>
      <c r="R66" s="202"/>
      <c r="S66" s="203"/>
      <c r="T66" s="202"/>
      <c r="U66" s="203"/>
      <c r="V66" s="202"/>
      <c r="W66" s="203"/>
      <c r="X66" s="202"/>
      <c r="Y66" s="203"/>
      <c r="Z66" s="202"/>
      <c r="AA66" s="203"/>
      <c r="AB66" s="202"/>
      <c r="AC66" s="203"/>
      <c r="AD66" s="202"/>
      <c r="AE66" s="203"/>
      <c r="AI66" s="113"/>
      <c r="AJ66" s="113"/>
      <c r="AK66" s="113"/>
      <c r="AL66" s="113"/>
      <c r="AM66" s="113"/>
    </row>
    <row r="67" spans="1:39">
      <c r="A67" s="301" t="s">
        <v>340</v>
      </c>
      <c r="B67" s="280"/>
      <c r="C67" s="252"/>
      <c r="D67" s="143"/>
      <c r="E67" s="252"/>
      <c r="F67" s="143"/>
      <c r="G67" s="252"/>
      <c r="H67" s="143"/>
      <c r="I67" s="252"/>
      <c r="J67" s="143"/>
      <c r="K67" s="252"/>
      <c r="L67" s="143"/>
      <c r="M67" s="252"/>
      <c r="N67" s="143"/>
      <c r="O67" s="252"/>
      <c r="P67" s="143"/>
      <c r="Q67" s="252"/>
      <c r="R67" s="143"/>
      <c r="S67" s="252"/>
      <c r="T67" s="143"/>
      <c r="U67" s="252"/>
      <c r="V67" s="143"/>
      <c r="W67" s="252"/>
      <c r="X67" s="143"/>
      <c r="Y67" s="252"/>
      <c r="Z67" s="143"/>
      <c r="AA67" s="252"/>
      <c r="AB67" s="143"/>
      <c r="AC67" s="252"/>
      <c r="AD67" s="143"/>
      <c r="AE67" s="252"/>
    </row>
    <row r="68" spans="1:39">
      <c r="A68" s="304" t="s">
        <v>341</v>
      </c>
      <c r="B68" s="281"/>
      <c r="C68" s="112"/>
      <c r="D68" s="142"/>
      <c r="E68" s="112"/>
      <c r="F68" s="142"/>
      <c r="G68" s="112"/>
      <c r="H68" s="142"/>
      <c r="I68" s="112"/>
      <c r="J68" s="142"/>
      <c r="K68" s="112"/>
      <c r="L68" s="142"/>
      <c r="M68" s="112"/>
      <c r="N68" s="142"/>
      <c r="O68" s="112"/>
      <c r="P68" s="142"/>
      <c r="Q68" s="112"/>
      <c r="R68" s="142"/>
      <c r="S68" s="112"/>
      <c r="T68" s="142"/>
      <c r="U68" s="112"/>
      <c r="V68" s="142"/>
      <c r="W68" s="112"/>
      <c r="X68" s="142"/>
      <c r="Y68" s="112"/>
      <c r="Z68" s="142"/>
      <c r="AA68" s="112"/>
      <c r="AB68" s="142"/>
      <c r="AC68" s="112"/>
      <c r="AD68" s="142"/>
      <c r="AE68" s="112"/>
    </row>
    <row r="69" spans="1:39" ht="13.5" thickBot="1">
      <c r="A69" s="304" t="s">
        <v>342</v>
      </c>
      <c r="B69" s="281"/>
      <c r="C69" s="112"/>
      <c r="D69" s="142"/>
      <c r="E69" s="112"/>
      <c r="F69" s="142"/>
      <c r="G69" s="112"/>
      <c r="H69" s="142"/>
      <c r="I69" s="112"/>
      <c r="J69" s="142"/>
      <c r="K69" s="112"/>
      <c r="L69" s="142"/>
      <c r="M69" s="112"/>
      <c r="N69" s="142"/>
      <c r="O69" s="112"/>
      <c r="P69" s="142"/>
      <c r="Q69" s="112"/>
      <c r="R69" s="142"/>
      <c r="S69" s="112"/>
      <c r="T69" s="142"/>
      <c r="U69" s="112"/>
      <c r="V69" s="142"/>
      <c r="W69" s="112"/>
      <c r="X69" s="142"/>
      <c r="Y69" s="112"/>
      <c r="Z69" s="142"/>
      <c r="AA69" s="112"/>
      <c r="AB69" s="142"/>
      <c r="AC69" s="112"/>
      <c r="AD69" s="142"/>
      <c r="AE69" s="112"/>
    </row>
    <row r="70" spans="1:39" ht="16.5" thickBot="1">
      <c r="A70" s="256" t="s">
        <v>68</v>
      </c>
      <c r="B70" s="279"/>
      <c r="C70" s="203"/>
      <c r="D70" s="202"/>
      <c r="E70" s="203"/>
      <c r="F70" s="202"/>
      <c r="G70" s="203"/>
      <c r="H70" s="202"/>
      <c r="I70" s="203"/>
      <c r="J70" s="202"/>
      <c r="K70" s="203"/>
      <c r="L70" s="202"/>
      <c r="M70" s="203"/>
      <c r="N70" s="202"/>
      <c r="O70" s="203"/>
      <c r="P70" s="202"/>
      <c r="Q70" s="203"/>
      <c r="R70" s="202"/>
      <c r="S70" s="203"/>
      <c r="T70" s="202"/>
      <c r="U70" s="203"/>
      <c r="V70" s="202"/>
      <c r="W70" s="203"/>
      <c r="X70" s="202"/>
      <c r="Y70" s="203"/>
      <c r="Z70" s="202"/>
      <c r="AA70" s="203"/>
      <c r="AB70" s="202"/>
      <c r="AC70" s="203"/>
      <c r="AD70" s="202"/>
      <c r="AE70" s="203"/>
    </row>
    <row r="71" spans="1:39">
      <c r="A71" s="318" t="s">
        <v>69</v>
      </c>
      <c r="B71" s="346" t="s">
        <v>419</v>
      </c>
      <c r="C71" s="344">
        <v>38.369999999999997</v>
      </c>
      <c r="D71" s="346" t="s">
        <v>456</v>
      </c>
      <c r="E71" s="344">
        <v>51.14</v>
      </c>
      <c r="F71" s="346" t="s">
        <v>419</v>
      </c>
      <c r="G71" s="344">
        <v>38.369999999999997</v>
      </c>
      <c r="H71" s="346" t="s">
        <v>456</v>
      </c>
      <c r="I71" s="344">
        <v>51.14</v>
      </c>
      <c r="J71" s="346"/>
      <c r="K71" s="344"/>
      <c r="L71" s="346"/>
      <c r="M71" s="344"/>
      <c r="N71" s="346"/>
      <c r="O71" s="344"/>
      <c r="P71" s="346"/>
      <c r="Q71" s="344"/>
      <c r="R71" s="346"/>
      <c r="S71" s="344"/>
      <c r="T71" s="346"/>
      <c r="U71" s="344"/>
      <c r="V71" s="346"/>
      <c r="W71" s="344"/>
      <c r="X71" s="346"/>
      <c r="Y71" s="344"/>
      <c r="Z71" s="346"/>
      <c r="AA71" s="344"/>
      <c r="AB71" s="346"/>
      <c r="AC71" s="344"/>
      <c r="AD71" s="346"/>
      <c r="AE71" s="344"/>
    </row>
    <row r="72" spans="1:39">
      <c r="A72" s="302" t="s">
        <v>358</v>
      </c>
      <c r="B72" s="346" t="s">
        <v>419</v>
      </c>
      <c r="C72" s="344">
        <v>38.369999999999997</v>
      </c>
      <c r="D72" s="346" t="s">
        <v>456</v>
      </c>
      <c r="E72" s="344">
        <v>51.14</v>
      </c>
      <c r="F72" s="346" t="s">
        <v>419</v>
      </c>
      <c r="G72" s="344">
        <v>38.369999999999997</v>
      </c>
      <c r="H72" s="346" t="s">
        <v>456</v>
      </c>
      <c r="I72" s="344">
        <v>51.14</v>
      </c>
      <c r="J72" s="346"/>
      <c r="K72" s="344"/>
      <c r="L72" s="346"/>
      <c r="M72" s="344"/>
      <c r="N72" s="346"/>
      <c r="O72" s="344"/>
      <c r="P72" s="346"/>
      <c r="Q72" s="344"/>
      <c r="R72" s="346"/>
      <c r="S72" s="344"/>
      <c r="T72" s="346"/>
      <c r="U72" s="344"/>
      <c r="V72" s="346"/>
      <c r="W72" s="344"/>
      <c r="X72" s="346"/>
      <c r="Y72" s="344"/>
      <c r="Z72" s="346"/>
      <c r="AA72" s="344"/>
      <c r="AB72" s="346"/>
      <c r="AC72" s="344"/>
      <c r="AD72" s="346"/>
      <c r="AE72" s="344"/>
    </row>
    <row r="73" spans="1:39">
      <c r="A73" s="302" t="s">
        <v>8</v>
      </c>
      <c r="B73" s="346"/>
      <c r="C73" s="344">
        <v>36.92</v>
      </c>
      <c r="D73" s="346" t="s">
        <v>456</v>
      </c>
      <c r="E73" s="344">
        <v>51.14</v>
      </c>
      <c r="F73" s="346" t="s">
        <v>419</v>
      </c>
      <c r="G73" s="344">
        <v>36.92</v>
      </c>
      <c r="H73" s="346" t="s">
        <v>456</v>
      </c>
      <c r="I73" s="344">
        <v>51.14</v>
      </c>
      <c r="J73" s="346"/>
      <c r="K73" s="344"/>
      <c r="L73" s="346"/>
      <c r="M73" s="344"/>
      <c r="N73" s="346"/>
      <c r="O73" s="344"/>
      <c r="P73" s="346"/>
      <c r="Q73" s="344"/>
      <c r="R73" s="346"/>
      <c r="S73" s="344"/>
      <c r="T73" s="346"/>
      <c r="U73" s="344"/>
      <c r="V73" s="346"/>
      <c r="W73" s="344"/>
      <c r="X73" s="346"/>
      <c r="Y73" s="344"/>
      <c r="Z73" s="346"/>
      <c r="AA73" s="344"/>
      <c r="AB73" s="346"/>
      <c r="AC73" s="344"/>
      <c r="AD73" s="346"/>
      <c r="AE73" s="344"/>
    </row>
    <row r="74" spans="1:39">
      <c r="A74" s="302" t="s">
        <v>375</v>
      </c>
      <c r="B74" s="346"/>
      <c r="C74" s="344"/>
      <c r="D74" s="346"/>
      <c r="E74" s="344"/>
      <c r="F74" s="346"/>
      <c r="G74" s="344"/>
      <c r="H74" s="346"/>
      <c r="I74" s="344"/>
      <c r="J74" s="346"/>
      <c r="K74" s="344"/>
      <c r="L74" s="346"/>
      <c r="M74" s="344"/>
      <c r="N74" s="346"/>
      <c r="O74" s="344"/>
      <c r="P74" s="346"/>
      <c r="Q74" s="344"/>
      <c r="R74" s="346"/>
      <c r="S74" s="344"/>
      <c r="T74" s="346"/>
      <c r="U74" s="344"/>
      <c r="V74" s="346"/>
      <c r="W74" s="344"/>
      <c r="X74" s="346"/>
      <c r="Y74" s="344"/>
      <c r="Z74" s="346"/>
      <c r="AA74" s="344"/>
      <c r="AB74" s="346"/>
      <c r="AC74" s="344"/>
      <c r="AD74" s="346"/>
      <c r="AE74" s="344"/>
    </row>
    <row r="75" spans="1:39">
      <c r="A75" s="302" t="s">
        <v>7</v>
      </c>
      <c r="B75" s="346"/>
      <c r="C75" s="344"/>
      <c r="D75" s="346"/>
      <c r="E75" s="344"/>
      <c r="F75" s="346"/>
      <c r="G75" s="344"/>
      <c r="H75" s="346"/>
      <c r="I75" s="344"/>
      <c r="J75" s="346"/>
      <c r="K75" s="344"/>
      <c r="L75" s="346"/>
      <c r="M75" s="344"/>
      <c r="N75" s="346"/>
      <c r="O75" s="344"/>
      <c r="P75" s="346"/>
      <c r="Q75" s="344"/>
      <c r="R75" s="346"/>
      <c r="S75" s="344"/>
      <c r="T75" s="346"/>
      <c r="U75" s="344"/>
      <c r="V75" s="346"/>
      <c r="W75" s="344"/>
      <c r="X75" s="346"/>
      <c r="Y75" s="344"/>
      <c r="Z75" s="346"/>
      <c r="AA75" s="344"/>
      <c r="AB75" s="346"/>
      <c r="AC75" s="344"/>
      <c r="AD75" s="346"/>
      <c r="AE75" s="344"/>
    </row>
    <row r="76" spans="1:39">
      <c r="A76" s="302" t="s">
        <v>376</v>
      </c>
      <c r="B76" s="346"/>
      <c r="C76" s="344"/>
      <c r="D76" s="346"/>
      <c r="E76" s="344"/>
      <c r="F76" s="346"/>
      <c r="G76" s="344"/>
      <c r="H76" s="346"/>
      <c r="I76" s="344"/>
      <c r="J76" s="346"/>
      <c r="K76" s="344"/>
      <c r="L76" s="346"/>
      <c r="M76" s="344"/>
      <c r="N76" s="346"/>
      <c r="O76" s="344"/>
      <c r="P76" s="346"/>
      <c r="Q76" s="344"/>
      <c r="R76" s="346"/>
      <c r="S76" s="344"/>
      <c r="T76" s="346"/>
      <c r="U76" s="344"/>
      <c r="V76" s="346"/>
      <c r="W76" s="344"/>
      <c r="X76" s="346"/>
      <c r="Y76" s="344"/>
      <c r="Z76" s="346"/>
      <c r="AA76" s="344"/>
      <c r="AB76" s="346"/>
      <c r="AC76" s="344"/>
      <c r="AD76" s="346"/>
      <c r="AE76" s="344"/>
    </row>
    <row r="77" spans="1:39">
      <c r="A77" s="292" t="s">
        <v>70</v>
      </c>
      <c r="B77" s="342"/>
      <c r="C77" s="343"/>
      <c r="D77" s="342"/>
      <c r="E77" s="343"/>
      <c r="F77" s="342"/>
      <c r="G77" s="343"/>
      <c r="H77" s="342"/>
      <c r="I77" s="343"/>
      <c r="J77" s="342"/>
      <c r="K77" s="343"/>
      <c r="L77" s="342"/>
      <c r="M77" s="343"/>
      <c r="N77" s="342"/>
      <c r="O77" s="343"/>
      <c r="P77" s="342"/>
      <c r="Q77" s="343"/>
      <c r="R77" s="342"/>
      <c r="S77" s="343"/>
      <c r="T77" s="342"/>
      <c r="U77" s="343"/>
      <c r="V77" s="342"/>
      <c r="W77" s="343"/>
      <c r="X77" s="342"/>
      <c r="Y77" s="343"/>
      <c r="Z77" s="342"/>
      <c r="AA77" s="343"/>
      <c r="AB77" s="342"/>
      <c r="AC77" s="343"/>
      <c r="AD77" s="342"/>
      <c r="AE77" s="343"/>
    </row>
    <row r="78" spans="1:39">
      <c r="A78" s="175" t="s">
        <v>71</v>
      </c>
      <c r="B78" s="342"/>
      <c r="C78" s="343"/>
      <c r="D78" s="342"/>
      <c r="E78" s="343"/>
      <c r="F78" s="342"/>
      <c r="G78" s="343"/>
      <c r="H78" s="342"/>
      <c r="I78" s="343"/>
      <c r="J78" s="342"/>
      <c r="K78" s="343"/>
      <c r="L78" s="342"/>
      <c r="M78" s="343"/>
      <c r="N78" s="342"/>
      <c r="O78" s="343"/>
      <c r="P78" s="342"/>
      <c r="Q78" s="343"/>
      <c r="R78" s="342"/>
      <c r="S78" s="343"/>
      <c r="T78" s="342"/>
      <c r="U78" s="343"/>
      <c r="V78" s="342"/>
      <c r="W78" s="343"/>
      <c r="X78" s="342"/>
      <c r="Y78" s="343"/>
      <c r="Z78" s="342"/>
      <c r="AA78" s="343"/>
      <c r="AB78" s="342"/>
      <c r="AC78" s="343"/>
      <c r="AD78" s="342"/>
      <c r="AE78" s="343"/>
    </row>
    <row r="79" spans="1:39">
      <c r="A79" s="302" t="s">
        <v>4</v>
      </c>
      <c r="B79" s="342"/>
      <c r="C79" s="343"/>
      <c r="D79" s="342"/>
      <c r="E79" s="343"/>
      <c r="F79" s="342"/>
      <c r="G79" s="343"/>
      <c r="H79" s="342"/>
      <c r="I79" s="343"/>
      <c r="J79" s="342"/>
      <c r="K79" s="343"/>
      <c r="L79" s="342"/>
      <c r="M79" s="343"/>
      <c r="N79" s="342"/>
      <c r="O79" s="343"/>
      <c r="P79" s="342"/>
      <c r="Q79" s="343"/>
      <c r="R79" s="342"/>
      <c r="S79" s="343"/>
      <c r="T79" s="342"/>
      <c r="U79" s="343"/>
      <c r="V79" s="342"/>
      <c r="W79" s="343"/>
      <c r="X79" s="342"/>
      <c r="Y79" s="343"/>
      <c r="Z79" s="342"/>
      <c r="AA79" s="343"/>
      <c r="AB79" s="342"/>
      <c r="AC79" s="343"/>
      <c r="AD79" s="342"/>
      <c r="AE79" s="343"/>
    </row>
    <row r="80" spans="1:39">
      <c r="A80" s="175" t="s">
        <v>72</v>
      </c>
      <c r="B80" s="346"/>
      <c r="C80" s="344">
        <v>35.46</v>
      </c>
      <c r="D80" s="346" t="s">
        <v>407</v>
      </c>
      <c r="E80" s="344">
        <v>47.79</v>
      </c>
      <c r="F80" s="346" t="s">
        <v>419</v>
      </c>
      <c r="G80" s="344">
        <v>35.46</v>
      </c>
      <c r="H80" s="346" t="s">
        <v>407</v>
      </c>
      <c r="I80" s="344">
        <v>47.79</v>
      </c>
      <c r="J80" s="346"/>
      <c r="K80" s="344"/>
      <c r="L80" s="346"/>
      <c r="M80" s="344"/>
      <c r="N80" s="346"/>
      <c r="O80" s="344"/>
      <c r="P80" s="346"/>
      <c r="Q80" s="344"/>
      <c r="R80" s="346"/>
      <c r="S80" s="344"/>
      <c r="T80" s="346"/>
      <c r="U80" s="344"/>
      <c r="V80" s="346"/>
      <c r="W80" s="344"/>
      <c r="X80" s="346"/>
      <c r="Y80" s="344"/>
      <c r="Z80" s="346"/>
      <c r="AA80" s="344"/>
      <c r="AB80" s="346"/>
      <c r="AC80" s="344"/>
      <c r="AD80" s="346"/>
      <c r="AE80" s="344"/>
    </row>
    <row r="81" spans="1:45">
      <c r="A81" s="175" t="s">
        <v>244</v>
      </c>
      <c r="B81" s="346"/>
      <c r="C81" s="344">
        <v>38.369999999999997</v>
      </c>
      <c r="D81" s="346" t="s">
        <v>455</v>
      </c>
      <c r="E81" s="344">
        <v>50.85</v>
      </c>
      <c r="F81" s="346" t="s">
        <v>419</v>
      </c>
      <c r="G81" s="344">
        <v>38.369999999999997</v>
      </c>
      <c r="H81" s="346" t="s">
        <v>455</v>
      </c>
      <c r="I81" s="344">
        <v>50.85</v>
      </c>
      <c r="J81" s="346"/>
      <c r="K81" s="344"/>
      <c r="L81" s="346"/>
      <c r="M81" s="344"/>
      <c r="N81" s="346"/>
      <c r="O81" s="344"/>
      <c r="P81" s="346"/>
      <c r="Q81" s="344"/>
      <c r="R81" s="346"/>
      <c r="S81" s="344"/>
      <c r="T81" s="346"/>
      <c r="U81" s="344"/>
      <c r="V81" s="346"/>
      <c r="W81" s="344"/>
      <c r="X81" s="346"/>
      <c r="Y81" s="344"/>
      <c r="Z81" s="346"/>
      <c r="AA81" s="344"/>
      <c r="AB81" s="346"/>
      <c r="AC81" s="344"/>
      <c r="AD81" s="346"/>
      <c r="AE81" s="344"/>
    </row>
    <row r="82" spans="1:45">
      <c r="A82" s="301" t="s">
        <v>73</v>
      </c>
      <c r="B82" s="346" t="s">
        <v>419</v>
      </c>
      <c r="C82" s="344">
        <v>37.51</v>
      </c>
      <c r="D82" s="346" t="s">
        <v>407</v>
      </c>
      <c r="E82" s="344">
        <v>47.79</v>
      </c>
      <c r="F82" s="346" t="s">
        <v>419</v>
      </c>
      <c r="G82" s="344">
        <v>37.51</v>
      </c>
      <c r="H82" s="346" t="s">
        <v>407</v>
      </c>
      <c r="I82" s="344">
        <v>47.79</v>
      </c>
      <c r="J82" s="346"/>
      <c r="K82" s="344"/>
      <c r="L82" s="346"/>
      <c r="M82" s="344"/>
      <c r="N82" s="346"/>
      <c r="O82" s="344"/>
      <c r="P82" s="346"/>
      <c r="Q82" s="344"/>
      <c r="R82" s="346"/>
      <c r="S82" s="344"/>
      <c r="T82" s="346"/>
      <c r="U82" s="344"/>
      <c r="V82" s="346"/>
      <c r="W82" s="344"/>
      <c r="X82" s="346"/>
      <c r="Y82" s="344"/>
      <c r="Z82" s="346"/>
      <c r="AA82" s="344"/>
      <c r="AB82" s="346"/>
      <c r="AC82" s="344"/>
      <c r="AD82" s="346"/>
      <c r="AE82" s="344"/>
    </row>
    <row r="83" spans="1:45">
      <c r="A83" s="295" t="s">
        <v>24</v>
      </c>
      <c r="B83" s="346" t="s">
        <v>419</v>
      </c>
      <c r="C83" s="344">
        <v>37.51</v>
      </c>
      <c r="D83" s="346" t="s">
        <v>407</v>
      </c>
      <c r="E83" s="344">
        <v>47.79</v>
      </c>
      <c r="F83" s="346" t="s">
        <v>419</v>
      </c>
      <c r="G83" s="344">
        <v>37.51</v>
      </c>
      <c r="H83" s="346" t="s">
        <v>407</v>
      </c>
      <c r="I83" s="344">
        <v>47.79</v>
      </c>
      <c r="J83" s="346"/>
      <c r="K83" s="344"/>
      <c r="L83" s="346"/>
      <c r="M83" s="344"/>
      <c r="N83" s="346"/>
      <c r="O83" s="344"/>
      <c r="P83" s="346"/>
      <c r="Q83" s="344"/>
      <c r="R83" s="346"/>
      <c r="S83" s="344"/>
      <c r="T83" s="346"/>
      <c r="U83" s="344"/>
      <c r="V83" s="346"/>
      <c r="W83" s="344"/>
      <c r="X83" s="346"/>
      <c r="Y83" s="344"/>
      <c r="Z83" s="346"/>
      <c r="AA83" s="344"/>
      <c r="AB83" s="346"/>
      <c r="AC83" s="344"/>
      <c r="AD83" s="346"/>
      <c r="AE83" s="344"/>
      <c r="AI83" s="113"/>
      <c r="AJ83" s="113"/>
      <c r="AK83" s="113"/>
      <c r="AL83" s="113"/>
      <c r="AM83" s="113"/>
    </row>
    <row r="84" spans="1:45">
      <c r="A84" s="295" t="s">
        <v>74</v>
      </c>
      <c r="B84" s="281"/>
      <c r="C84" s="112"/>
      <c r="D84" s="142"/>
      <c r="E84" s="112"/>
      <c r="F84" s="142"/>
      <c r="G84" s="112"/>
      <c r="H84" s="142"/>
      <c r="I84" s="112"/>
      <c r="J84" s="142"/>
      <c r="K84" s="112"/>
      <c r="L84" s="142"/>
      <c r="M84" s="112"/>
      <c r="N84" s="142"/>
      <c r="O84" s="112"/>
      <c r="P84" s="142"/>
      <c r="Q84" s="112"/>
      <c r="R84" s="142"/>
      <c r="S84" s="112"/>
      <c r="T84" s="142"/>
      <c r="U84" s="112"/>
      <c r="V84" s="142"/>
      <c r="W84" s="112"/>
      <c r="X84" s="142"/>
      <c r="Y84" s="112"/>
      <c r="Z84" s="142"/>
      <c r="AA84" s="112"/>
      <c r="AB84" s="142"/>
      <c r="AC84" s="112"/>
      <c r="AD84" s="142"/>
      <c r="AE84" s="112"/>
      <c r="AI84" s="113"/>
      <c r="AJ84" s="113"/>
      <c r="AK84" s="113"/>
      <c r="AL84" s="113"/>
      <c r="AM84" s="113"/>
    </row>
    <row r="85" spans="1:45">
      <c r="A85" s="295" t="s">
        <v>75</v>
      </c>
      <c r="B85" s="346" t="s">
        <v>419</v>
      </c>
      <c r="C85" s="344">
        <v>36.92</v>
      </c>
      <c r="D85" s="346" t="s">
        <v>455</v>
      </c>
      <c r="E85" s="344">
        <v>50.85</v>
      </c>
      <c r="F85" s="346" t="s">
        <v>419</v>
      </c>
      <c r="G85" s="344">
        <v>36.92</v>
      </c>
      <c r="H85" s="346" t="s">
        <v>455</v>
      </c>
      <c r="I85" s="344">
        <v>50.85</v>
      </c>
      <c r="J85" s="346"/>
      <c r="K85" s="344"/>
      <c r="L85" s="346"/>
      <c r="M85" s="344"/>
      <c r="N85" s="346"/>
      <c r="O85" s="344"/>
      <c r="P85" s="346"/>
      <c r="Q85" s="344"/>
      <c r="R85" s="346"/>
      <c r="S85" s="344"/>
      <c r="T85" s="346"/>
      <c r="U85" s="344"/>
      <c r="V85" s="346"/>
      <c r="W85" s="344"/>
      <c r="X85" s="346"/>
      <c r="Y85" s="344"/>
      <c r="Z85" s="346"/>
      <c r="AA85" s="344"/>
      <c r="AB85" s="346"/>
      <c r="AC85" s="344"/>
      <c r="AD85" s="346"/>
      <c r="AE85" s="344"/>
      <c r="AI85" s="113"/>
      <c r="AJ85" s="113"/>
      <c r="AK85" s="113"/>
      <c r="AL85" s="113"/>
      <c r="AM85" s="113"/>
    </row>
    <row r="86" spans="1:45">
      <c r="A86" s="295" t="s">
        <v>251</v>
      </c>
      <c r="B86" s="281"/>
      <c r="C86" s="112"/>
      <c r="D86" s="142"/>
      <c r="E86" s="112"/>
      <c r="F86" s="142"/>
      <c r="G86" s="252"/>
      <c r="H86" s="142"/>
      <c r="I86" s="112"/>
      <c r="J86" s="142"/>
      <c r="K86" s="112"/>
      <c r="L86" s="142"/>
      <c r="M86" s="112"/>
      <c r="N86" s="142"/>
      <c r="O86" s="112"/>
      <c r="P86" s="142"/>
      <c r="Q86" s="112"/>
      <c r="R86" s="142"/>
      <c r="S86" s="112"/>
      <c r="T86" s="142"/>
      <c r="U86" s="112"/>
      <c r="V86" s="142"/>
      <c r="W86" s="112"/>
      <c r="X86" s="142"/>
      <c r="Y86" s="112"/>
      <c r="Z86" s="142"/>
      <c r="AA86" s="112"/>
      <c r="AB86" s="142"/>
      <c r="AC86" s="112"/>
      <c r="AD86" s="142"/>
      <c r="AE86" s="112"/>
    </row>
    <row r="87" spans="1:45">
      <c r="A87" s="295" t="s">
        <v>252</v>
      </c>
      <c r="B87" s="281"/>
      <c r="C87" s="112"/>
      <c r="D87" s="142"/>
      <c r="E87" s="112"/>
      <c r="F87" s="142"/>
      <c r="G87" s="112"/>
      <c r="H87" s="142"/>
      <c r="I87" s="112"/>
      <c r="J87" s="142"/>
      <c r="K87" s="112"/>
      <c r="L87" s="142"/>
      <c r="M87" s="112"/>
      <c r="N87" s="142"/>
      <c r="O87" s="112"/>
      <c r="P87" s="142"/>
      <c r="Q87" s="112"/>
      <c r="R87" s="142"/>
      <c r="S87" s="112"/>
      <c r="T87" s="142"/>
      <c r="U87" s="112"/>
      <c r="V87" s="142"/>
      <c r="W87" s="112"/>
      <c r="X87" s="142"/>
      <c r="Y87" s="112"/>
      <c r="Z87" s="142"/>
      <c r="AA87" s="112"/>
      <c r="AB87" s="142"/>
      <c r="AC87" s="112"/>
      <c r="AD87" s="142"/>
      <c r="AE87" s="112"/>
    </row>
    <row r="88" spans="1:45" s="113" customFormat="1" ht="12.75" customHeight="1">
      <c r="A88" s="302" t="s">
        <v>359</v>
      </c>
      <c r="B88" s="346" t="s">
        <v>419</v>
      </c>
      <c r="C88" s="344">
        <v>38.369999999999997</v>
      </c>
      <c r="D88" s="346" t="s">
        <v>455</v>
      </c>
      <c r="E88" s="344">
        <v>50.85</v>
      </c>
      <c r="F88" s="346" t="s">
        <v>419</v>
      </c>
      <c r="G88" s="344">
        <v>38.369999999999997</v>
      </c>
      <c r="H88" s="346" t="s">
        <v>455</v>
      </c>
      <c r="I88" s="344">
        <v>50.85</v>
      </c>
      <c r="J88" s="346"/>
      <c r="K88" s="344"/>
      <c r="L88" s="346"/>
      <c r="M88" s="344"/>
      <c r="N88" s="346"/>
      <c r="O88" s="344"/>
      <c r="P88" s="346"/>
      <c r="Q88" s="344"/>
      <c r="R88" s="346"/>
      <c r="S88" s="344"/>
      <c r="T88" s="346"/>
      <c r="U88" s="344"/>
      <c r="V88" s="346"/>
      <c r="W88" s="344"/>
      <c r="X88" s="346"/>
      <c r="Y88" s="344"/>
      <c r="Z88" s="346"/>
      <c r="AA88" s="344"/>
      <c r="AB88" s="346"/>
      <c r="AC88" s="344"/>
      <c r="AD88" s="346"/>
      <c r="AE88" s="344"/>
      <c r="AF88" s="105"/>
      <c r="AG88" s="105"/>
      <c r="AH88" s="105"/>
      <c r="AI88" s="105"/>
      <c r="AJ88" s="105"/>
      <c r="AK88" s="105"/>
      <c r="AL88" s="105"/>
      <c r="AM88" s="105"/>
      <c r="AN88" s="105"/>
      <c r="AO88" s="105"/>
      <c r="AP88" s="105"/>
      <c r="AQ88" s="105"/>
      <c r="AR88" s="105"/>
      <c r="AS88" s="105"/>
    </row>
    <row r="89" spans="1:45" s="113" customFormat="1" ht="12.75" customHeight="1">
      <c r="A89" s="302" t="s">
        <v>360</v>
      </c>
      <c r="B89" s="346" t="s">
        <v>419</v>
      </c>
      <c r="C89" s="344">
        <v>38.369999999999997</v>
      </c>
      <c r="D89" s="346" t="s">
        <v>455</v>
      </c>
      <c r="E89" s="344">
        <v>50.85</v>
      </c>
      <c r="F89" s="346" t="s">
        <v>419</v>
      </c>
      <c r="G89" s="344">
        <v>38.369999999999997</v>
      </c>
      <c r="H89" s="346" t="s">
        <v>455</v>
      </c>
      <c r="I89" s="344">
        <v>50.85</v>
      </c>
      <c r="J89" s="346"/>
      <c r="K89" s="344"/>
      <c r="L89" s="346"/>
      <c r="M89" s="344"/>
      <c r="N89" s="346"/>
      <c r="O89" s="344"/>
      <c r="P89" s="346"/>
      <c r="Q89" s="344"/>
      <c r="R89" s="346"/>
      <c r="S89" s="344"/>
      <c r="T89" s="346"/>
      <c r="U89" s="344"/>
      <c r="V89" s="346"/>
      <c r="W89" s="344"/>
      <c r="X89" s="346"/>
      <c r="Y89" s="344"/>
      <c r="Z89" s="346"/>
      <c r="AA89" s="344"/>
      <c r="AB89" s="346"/>
      <c r="AC89" s="344"/>
      <c r="AD89" s="346"/>
      <c r="AE89" s="344"/>
    </row>
    <row r="90" spans="1:45" s="113" customFormat="1" ht="13.5" customHeight="1">
      <c r="A90" s="295" t="s">
        <v>333</v>
      </c>
      <c r="B90" s="346" t="s">
        <v>419</v>
      </c>
      <c r="C90" s="344">
        <v>38.369999999999997</v>
      </c>
      <c r="D90" s="346" t="s">
        <v>455</v>
      </c>
      <c r="E90" s="344">
        <v>50.85</v>
      </c>
      <c r="F90" s="346" t="s">
        <v>419</v>
      </c>
      <c r="G90" s="344">
        <v>38.369999999999997</v>
      </c>
      <c r="H90" s="346" t="s">
        <v>455</v>
      </c>
      <c r="I90" s="344">
        <v>50.85</v>
      </c>
      <c r="J90" s="346"/>
      <c r="K90" s="344"/>
      <c r="L90" s="346"/>
      <c r="M90" s="344"/>
      <c r="N90" s="346"/>
      <c r="O90" s="344"/>
      <c r="P90" s="346"/>
      <c r="Q90" s="344"/>
      <c r="R90" s="346"/>
      <c r="S90" s="344"/>
      <c r="T90" s="346"/>
      <c r="U90" s="344"/>
      <c r="V90" s="346"/>
      <c r="W90" s="344"/>
      <c r="X90" s="346"/>
      <c r="Y90" s="344"/>
      <c r="Z90" s="346"/>
      <c r="AA90" s="344"/>
      <c r="AB90" s="346"/>
      <c r="AC90" s="344"/>
      <c r="AD90" s="346"/>
      <c r="AE90" s="344"/>
      <c r="AH90" s="105"/>
      <c r="AI90" s="105"/>
      <c r="AJ90" s="105"/>
      <c r="AK90" s="105"/>
      <c r="AL90" s="105"/>
      <c r="AM90" s="105"/>
    </row>
    <row r="91" spans="1:45" ht="13.5" thickBot="1">
      <c r="A91" s="295" t="s">
        <v>334</v>
      </c>
      <c r="B91" s="346"/>
      <c r="C91" s="344"/>
      <c r="D91" s="346"/>
      <c r="E91" s="344"/>
      <c r="F91" s="346"/>
      <c r="G91" s="344"/>
      <c r="H91" s="346"/>
      <c r="I91" s="344"/>
      <c r="J91" s="346"/>
      <c r="K91" s="344"/>
      <c r="L91" s="346"/>
      <c r="M91" s="344"/>
      <c r="N91" s="346"/>
      <c r="O91" s="344"/>
      <c r="P91" s="346"/>
      <c r="Q91" s="344"/>
      <c r="R91" s="346"/>
      <c r="S91" s="344"/>
      <c r="T91" s="346"/>
      <c r="U91" s="344"/>
      <c r="V91" s="346"/>
      <c r="W91" s="344"/>
      <c r="X91" s="346"/>
      <c r="Y91" s="344"/>
      <c r="Z91" s="346"/>
      <c r="AA91" s="344"/>
      <c r="AB91" s="346"/>
      <c r="AC91" s="344"/>
      <c r="AD91" s="346"/>
      <c r="AE91" s="344"/>
      <c r="AF91" s="113"/>
      <c r="AG91" s="113"/>
      <c r="AN91" s="113"/>
      <c r="AO91" s="113"/>
      <c r="AP91" s="113"/>
      <c r="AQ91" s="113"/>
      <c r="AR91" s="113"/>
      <c r="AS91" s="113"/>
    </row>
    <row r="92" spans="1:45" ht="16.5" thickBot="1">
      <c r="A92" s="256" t="s">
        <v>154</v>
      </c>
      <c r="B92" s="278"/>
      <c r="C92" s="104"/>
      <c r="D92" s="141"/>
      <c r="E92" s="104"/>
      <c r="F92" s="141"/>
      <c r="G92" s="104"/>
      <c r="H92" s="141"/>
      <c r="I92" s="104"/>
      <c r="J92" s="141"/>
      <c r="K92" s="104"/>
      <c r="L92" s="141"/>
      <c r="M92" s="104"/>
      <c r="N92" s="141"/>
      <c r="O92" s="104"/>
      <c r="P92" s="141"/>
      <c r="Q92" s="104"/>
      <c r="R92" s="141"/>
      <c r="S92" s="104"/>
      <c r="T92" s="141"/>
      <c r="U92" s="104"/>
      <c r="V92" s="141"/>
      <c r="W92" s="104"/>
      <c r="X92" s="141"/>
      <c r="Y92" s="104"/>
      <c r="Z92" s="141"/>
      <c r="AA92" s="104"/>
      <c r="AB92" s="141"/>
      <c r="AC92" s="104"/>
      <c r="AD92" s="141"/>
      <c r="AE92" s="104"/>
    </row>
    <row r="93" spans="1:45" ht="13.5" thickBot="1">
      <c r="A93" s="305" t="s">
        <v>159</v>
      </c>
      <c r="B93" s="280"/>
      <c r="C93" s="344">
        <v>24.8</v>
      </c>
      <c r="D93" s="143"/>
      <c r="E93" s="344">
        <v>26.65</v>
      </c>
      <c r="F93" s="143"/>
      <c r="G93" s="344">
        <v>24.8</v>
      </c>
      <c r="H93" s="143"/>
      <c r="I93" s="344">
        <v>26.65</v>
      </c>
      <c r="J93" s="143"/>
      <c r="K93" s="344"/>
      <c r="L93" s="143"/>
      <c r="M93" s="344"/>
      <c r="N93" s="143"/>
      <c r="O93" s="344"/>
      <c r="P93" s="143"/>
      <c r="Q93" s="344"/>
      <c r="R93" s="143"/>
      <c r="S93" s="344"/>
      <c r="T93" s="143"/>
      <c r="U93" s="344"/>
      <c r="V93" s="143"/>
      <c r="W93" s="344"/>
      <c r="X93" s="143"/>
      <c r="Y93" s="344"/>
      <c r="Z93" s="143"/>
      <c r="AA93" s="344"/>
      <c r="AB93" s="143"/>
      <c r="AC93" s="344"/>
      <c r="AD93" s="143"/>
      <c r="AE93" s="344"/>
    </row>
    <row r="94" spans="1:45" ht="19.5" thickBot="1">
      <c r="A94" s="256" t="s">
        <v>184</v>
      </c>
      <c r="B94" s="278"/>
      <c r="C94" s="104"/>
      <c r="D94" s="141"/>
      <c r="E94" s="104"/>
      <c r="F94" s="141"/>
      <c r="G94" s="104"/>
      <c r="H94" s="141"/>
      <c r="I94" s="104"/>
      <c r="J94" s="141"/>
      <c r="K94" s="104"/>
      <c r="L94" s="141"/>
      <c r="M94" s="104"/>
      <c r="N94" s="141"/>
      <c r="O94" s="104"/>
      <c r="P94" s="141"/>
      <c r="Q94" s="104"/>
      <c r="R94" s="141"/>
      <c r="S94" s="104"/>
      <c r="T94" s="141"/>
      <c r="U94" s="104"/>
      <c r="V94" s="141"/>
      <c r="W94" s="104"/>
      <c r="X94" s="141"/>
      <c r="Y94" s="104"/>
      <c r="Z94" s="141"/>
      <c r="AA94" s="104"/>
      <c r="AB94" s="141"/>
      <c r="AC94" s="104"/>
      <c r="AD94" s="141"/>
      <c r="AE94" s="104"/>
    </row>
    <row r="95" spans="1:45">
      <c r="A95" s="305" t="s">
        <v>172</v>
      </c>
      <c r="B95" s="347" t="s">
        <v>445</v>
      </c>
      <c r="C95" s="344">
        <v>0</v>
      </c>
      <c r="D95" s="347" t="s">
        <v>446</v>
      </c>
      <c r="E95" s="344">
        <v>0</v>
      </c>
      <c r="F95" s="347" t="s">
        <v>445</v>
      </c>
      <c r="G95" s="344">
        <v>0</v>
      </c>
      <c r="H95" s="347" t="s">
        <v>446</v>
      </c>
      <c r="I95" s="344">
        <v>0</v>
      </c>
      <c r="J95" s="347"/>
      <c r="K95" s="344"/>
      <c r="L95" s="347"/>
      <c r="M95" s="344"/>
      <c r="N95" s="347"/>
      <c r="O95" s="344"/>
      <c r="P95" s="347"/>
      <c r="Q95" s="344"/>
      <c r="R95" s="347"/>
      <c r="S95" s="344"/>
      <c r="T95" s="347"/>
      <c r="U95" s="344"/>
      <c r="V95" s="347"/>
      <c r="W95" s="344"/>
      <c r="X95" s="347"/>
      <c r="Y95" s="344"/>
      <c r="Z95" s="347"/>
      <c r="AA95" s="344"/>
      <c r="AB95" s="347"/>
      <c r="AC95" s="344"/>
      <c r="AD95" s="347"/>
      <c r="AE95" s="344"/>
    </row>
    <row r="96" spans="1:45">
      <c r="A96" s="306" t="s">
        <v>173</v>
      </c>
      <c r="B96" s="347" t="s">
        <v>447</v>
      </c>
      <c r="C96" s="344">
        <v>0</v>
      </c>
      <c r="D96" s="347" t="s">
        <v>448</v>
      </c>
      <c r="E96" s="344">
        <v>0</v>
      </c>
      <c r="F96" s="347" t="s">
        <v>447</v>
      </c>
      <c r="G96" s="344">
        <v>0</v>
      </c>
      <c r="H96" s="347" t="s">
        <v>448</v>
      </c>
      <c r="I96" s="344">
        <v>0</v>
      </c>
      <c r="J96" s="347"/>
      <c r="K96" s="344"/>
      <c r="L96" s="347"/>
      <c r="M96" s="344"/>
      <c r="N96" s="347"/>
      <c r="O96" s="344"/>
      <c r="P96" s="347"/>
      <c r="Q96" s="344"/>
      <c r="R96" s="347"/>
      <c r="S96" s="344"/>
      <c r="T96" s="347"/>
      <c r="U96" s="344"/>
      <c r="V96" s="347"/>
      <c r="W96" s="344"/>
      <c r="X96" s="347"/>
      <c r="Y96" s="344"/>
      <c r="Z96" s="347"/>
      <c r="AA96" s="344"/>
      <c r="AB96" s="347"/>
      <c r="AC96" s="344"/>
      <c r="AD96" s="347"/>
      <c r="AE96" s="344"/>
    </row>
    <row r="97" spans="1:39">
      <c r="A97" s="306" t="s">
        <v>174</v>
      </c>
      <c r="B97" s="347" t="s">
        <v>449</v>
      </c>
      <c r="C97" s="344">
        <v>0</v>
      </c>
      <c r="D97" s="347" t="s">
        <v>450</v>
      </c>
      <c r="E97" s="344">
        <v>0</v>
      </c>
      <c r="F97" s="347" t="s">
        <v>449</v>
      </c>
      <c r="G97" s="344">
        <v>0</v>
      </c>
      <c r="H97" s="347" t="s">
        <v>450</v>
      </c>
      <c r="I97" s="344">
        <v>0</v>
      </c>
      <c r="J97" s="347"/>
      <c r="K97" s="344"/>
      <c r="L97" s="347"/>
      <c r="M97" s="344"/>
      <c r="N97" s="347"/>
      <c r="O97" s="344"/>
      <c r="P97" s="347"/>
      <c r="Q97" s="344"/>
      <c r="R97" s="347"/>
      <c r="S97" s="344"/>
      <c r="T97" s="347"/>
      <c r="U97" s="344"/>
      <c r="V97" s="347"/>
      <c r="W97" s="344"/>
      <c r="X97" s="347"/>
      <c r="Y97" s="344"/>
      <c r="Z97" s="347"/>
      <c r="AA97" s="344"/>
      <c r="AB97" s="347"/>
      <c r="AC97" s="344"/>
      <c r="AD97" s="347"/>
      <c r="AE97" s="344"/>
    </row>
    <row r="98" spans="1:39">
      <c r="A98" s="306" t="s">
        <v>175</v>
      </c>
      <c r="B98" s="347" t="s">
        <v>451</v>
      </c>
      <c r="C98" s="344">
        <v>0</v>
      </c>
      <c r="D98" s="347" t="s">
        <v>452</v>
      </c>
      <c r="E98" s="344">
        <v>0</v>
      </c>
      <c r="F98" s="347" t="s">
        <v>451</v>
      </c>
      <c r="G98" s="344">
        <v>0</v>
      </c>
      <c r="H98" s="347" t="s">
        <v>452</v>
      </c>
      <c r="I98" s="344">
        <v>0</v>
      </c>
      <c r="J98" s="347"/>
      <c r="K98" s="344"/>
      <c r="L98" s="347"/>
      <c r="M98" s="344"/>
      <c r="N98" s="347"/>
      <c r="O98" s="344"/>
      <c r="P98" s="347"/>
      <c r="Q98" s="344"/>
      <c r="R98" s="347"/>
      <c r="S98" s="344"/>
      <c r="T98" s="347"/>
      <c r="U98" s="344"/>
      <c r="V98" s="347"/>
      <c r="W98" s="344"/>
      <c r="X98" s="347"/>
      <c r="Y98" s="344"/>
      <c r="Z98" s="347"/>
      <c r="AA98" s="344"/>
      <c r="AB98" s="347"/>
      <c r="AC98" s="344"/>
      <c r="AD98" s="347"/>
      <c r="AE98" s="344"/>
    </row>
    <row r="99" spans="1:39">
      <c r="A99" s="306" t="s">
        <v>209</v>
      </c>
      <c r="B99" s="347"/>
      <c r="C99" s="344"/>
      <c r="D99" s="347"/>
      <c r="E99" s="344"/>
      <c r="F99" s="347"/>
      <c r="G99" s="344"/>
      <c r="H99" s="347"/>
      <c r="I99" s="344"/>
      <c r="J99" s="347"/>
      <c r="K99" s="344"/>
      <c r="L99" s="347"/>
      <c r="M99" s="344"/>
      <c r="N99" s="347"/>
      <c r="O99" s="344"/>
      <c r="P99" s="347"/>
      <c r="Q99" s="344"/>
      <c r="R99" s="347"/>
      <c r="S99" s="344"/>
      <c r="T99" s="347"/>
      <c r="U99" s="344"/>
      <c r="V99" s="347"/>
      <c r="W99" s="344"/>
      <c r="X99" s="347"/>
      <c r="Y99" s="344"/>
      <c r="Z99" s="347"/>
      <c r="AA99" s="344"/>
      <c r="AB99" s="347"/>
      <c r="AC99" s="344"/>
      <c r="AD99" s="347"/>
      <c r="AE99" s="344"/>
    </row>
    <row r="100" spans="1:39">
      <c r="A100" s="306" t="s">
        <v>210</v>
      </c>
      <c r="B100" s="347"/>
      <c r="C100" s="344"/>
      <c r="D100" s="347"/>
      <c r="E100" s="344"/>
      <c r="F100" s="347"/>
      <c r="G100" s="344"/>
      <c r="H100" s="347"/>
      <c r="I100" s="344"/>
      <c r="J100" s="347"/>
      <c r="K100" s="344"/>
      <c r="L100" s="347"/>
      <c r="M100" s="344"/>
      <c r="N100" s="347"/>
      <c r="O100" s="344"/>
      <c r="P100" s="347"/>
      <c r="Q100" s="344"/>
      <c r="R100" s="347"/>
      <c r="S100" s="344"/>
      <c r="T100" s="347"/>
      <c r="U100" s="344"/>
      <c r="V100" s="347"/>
      <c r="W100" s="344"/>
      <c r="X100" s="347"/>
      <c r="Y100" s="344"/>
      <c r="Z100" s="347"/>
      <c r="AA100" s="344"/>
      <c r="AB100" s="347"/>
      <c r="AC100" s="344"/>
      <c r="AD100" s="347"/>
      <c r="AE100" s="344"/>
    </row>
    <row r="101" spans="1:39" ht="13.5" thickBot="1">
      <c r="A101" s="295" t="s">
        <v>211</v>
      </c>
      <c r="B101" s="347"/>
      <c r="C101" s="344"/>
      <c r="D101" s="347"/>
      <c r="E101" s="344"/>
      <c r="F101" s="347"/>
      <c r="G101" s="344"/>
      <c r="H101" s="347"/>
      <c r="I101" s="344"/>
      <c r="J101" s="347"/>
      <c r="K101" s="344"/>
      <c r="L101" s="347"/>
      <c r="M101" s="344"/>
      <c r="N101" s="347"/>
      <c r="O101" s="344"/>
      <c r="P101" s="347"/>
      <c r="Q101" s="344"/>
      <c r="R101" s="347"/>
      <c r="S101" s="344"/>
      <c r="T101" s="347"/>
      <c r="U101" s="344"/>
      <c r="V101" s="347"/>
      <c r="W101" s="344"/>
      <c r="X101" s="347"/>
      <c r="Y101" s="344"/>
      <c r="Z101" s="347"/>
      <c r="AA101" s="344"/>
      <c r="AB101" s="347"/>
      <c r="AC101" s="344"/>
      <c r="AD101" s="347"/>
      <c r="AE101" s="344"/>
    </row>
    <row r="102" spans="1:39" ht="15">
      <c r="A102" s="307"/>
      <c r="B102" s="282"/>
      <c r="C102" s="265"/>
      <c r="D102" s="264"/>
      <c r="E102" s="265"/>
      <c r="F102" s="264"/>
      <c r="G102" s="265"/>
      <c r="H102" s="264"/>
      <c r="I102" s="265"/>
      <c r="J102" s="264"/>
      <c r="K102" s="265"/>
      <c r="L102" s="264"/>
      <c r="M102" s="265"/>
      <c r="N102" s="264"/>
      <c r="O102" s="265"/>
      <c r="P102" s="264"/>
      <c r="Q102" s="265"/>
      <c r="R102" s="264"/>
      <c r="S102" s="265"/>
      <c r="T102" s="264"/>
      <c r="U102" s="265"/>
      <c r="V102" s="264"/>
      <c r="W102" s="265"/>
      <c r="X102" s="264"/>
      <c r="Y102" s="265"/>
      <c r="Z102" s="264"/>
      <c r="AA102" s="265"/>
      <c r="AB102" s="264"/>
      <c r="AC102" s="265"/>
      <c r="AD102" s="264"/>
      <c r="AE102" s="265"/>
    </row>
    <row r="103" spans="1:39">
      <c r="A103" s="308" t="s">
        <v>79</v>
      </c>
      <c r="B103" s="283"/>
      <c r="C103" s="267"/>
      <c r="D103" s="266"/>
      <c r="E103" s="267"/>
      <c r="F103" s="266"/>
      <c r="G103" s="267"/>
      <c r="H103" s="266"/>
      <c r="I103" s="267"/>
      <c r="J103" s="266"/>
      <c r="K103" s="267"/>
      <c r="L103" s="266"/>
      <c r="M103" s="267"/>
      <c r="N103" s="266"/>
      <c r="O103" s="267"/>
      <c r="P103" s="266"/>
      <c r="Q103" s="267"/>
      <c r="R103" s="266"/>
      <c r="S103" s="267"/>
      <c r="T103" s="266"/>
      <c r="U103" s="267"/>
      <c r="V103" s="266"/>
      <c r="W103" s="267"/>
      <c r="X103" s="266"/>
      <c r="Y103" s="267"/>
      <c r="Z103" s="266"/>
      <c r="AA103" s="267"/>
      <c r="AB103" s="266"/>
      <c r="AC103" s="267"/>
      <c r="AD103" s="266"/>
      <c r="AE103" s="267"/>
    </row>
    <row r="104" spans="1:39" ht="36">
      <c r="A104" s="309" t="s">
        <v>163</v>
      </c>
      <c r="B104" s="284" t="s">
        <v>142</v>
      </c>
      <c r="C104" s="269"/>
      <c r="D104" s="268" t="s">
        <v>142</v>
      </c>
      <c r="E104" s="269"/>
      <c r="F104" s="268" t="s">
        <v>142</v>
      </c>
      <c r="G104" s="269"/>
      <c r="H104" s="268" t="s">
        <v>142</v>
      </c>
      <c r="I104" s="269"/>
      <c r="J104" s="268" t="s">
        <v>142</v>
      </c>
      <c r="K104" s="269"/>
      <c r="L104" s="268" t="s">
        <v>142</v>
      </c>
      <c r="M104" s="269"/>
      <c r="N104" s="268" t="s">
        <v>142</v>
      </c>
      <c r="O104" s="269"/>
      <c r="P104" s="268" t="s">
        <v>142</v>
      </c>
      <c r="Q104" s="269"/>
      <c r="R104" s="268" t="s">
        <v>142</v>
      </c>
      <c r="S104" s="269"/>
      <c r="T104" s="268" t="s">
        <v>142</v>
      </c>
      <c r="U104" s="269"/>
      <c r="V104" s="268" t="s">
        <v>142</v>
      </c>
      <c r="W104" s="269"/>
      <c r="X104" s="268" t="s">
        <v>142</v>
      </c>
      <c r="Y104" s="269"/>
      <c r="Z104" s="268" t="s">
        <v>142</v>
      </c>
      <c r="AA104" s="269"/>
      <c r="AB104" s="268" t="s">
        <v>142</v>
      </c>
      <c r="AC104" s="269"/>
      <c r="AD104" s="268" t="s">
        <v>142</v>
      </c>
      <c r="AE104" s="269"/>
    </row>
    <row r="105" spans="1:39" ht="12.75" customHeight="1">
      <c r="A105" s="309" t="s">
        <v>15</v>
      </c>
      <c r="B105" s="398" t="s">
        <v>461</v>
      </c>
      <c r="C105" s="398">
        <v>0</v>
      </c>
      <c r="D105" s="398" t="s">
        <v>462</v>
      </c>
      <c r="E105" s="398">
        <v>0</v>
      </c>
      <c r="F105" s="406" t="s">
        <v>461</v>
      </c>
      <c r="G105" s="407">
        <v>0</v>
      </c>
      <c r="H105" s="408" t="s">
        <v>462</v>
      </c>
      <c r="I105" s="408">
        <v>0</v>
      </c>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row>
    <row r="106" spans="1:39" ht="13.5" customHeight="1" thickBot="1">
      <c r="A106" s="309" t="s">
        <v>222</v>
      </c>
      <c r="B106" s="398" t="s">
        <v>409</v>
      </c>
      <c r="C106" s="398"/>
      <c r="D106" s="398" t="s">
        <v>410</v>
      </c>
      <c r="E106" s="398"/>
      <c r="F106" s="398" t="s">
        <v>409</v>
      </c>
      <c r="G106" s="398"/>
      <c r="H106" s="398" t="s">
        <v>410</v>
      </c>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row>
    <row r="107" spans="1:39" ht="19.5" thickBot="1">
      <c r="A107" s="291" t="s">
        <v>17</v>
      </c>
      <c r="B107" s="109"/>
      <c r="C107" s="110"/>
      <c r="D107" s="140"/>
      <c r="E107" s="110"/>
      <c r="F107" s="140"/>
      <c r="G107" s="110"/>
      <c r="H107" s="140"/>
      <c r="I107" s="110"/>
      <c r="J107" s="140"/>
      <c r="K107" s="110"/>
      <c r="L107" s="140"/>
      <c r="M107" s="110"/>
      <c r="N107" s="140"/>
      <c r="O107" s="110"/>
      <c r="P107" s="140"/>
      <c r="Q107" s="110"/>
      <c r="R107" s="140"/>
      <c r="S107" s="110"/>
      <c r="T107" s="140"/>
      <c r="U107" s="110"/>
      <c r="V107" s="140"/>
      <c r="W107" s="110"/>
      <c r="X107" s="140"/>
      <c r="Y107" s="110"/>
      <c r="Z107" s="140"/>
      <c r="AA107" s="110"/>
      <c r="AB107" s="140"/>
      <c r="AC107" s="110"/>
      <c r="AD107" s="140"/>
      <c r="AE107" s="110"/>
    </row>
    <row r="108" spans="1:39">
      <c r="A108" s="310" t="s">
        <v>343</v>
      </c>
      <c r="B108" s="346" t="s">
        <v>411</v>
      </c>
      <c r="C108" s="344">
        <v>31.5</v>
      </c>
      <c r="D108" s="346"/>
      <c r="E108" s="344">
        <v>29.45</v>
      </c>
      <c r="F108" s="346" t="s">
        <v>411</v>
      </c>
      <c r="G108" s="379">
        <v>31.5</v>
      </c>
      <c r="H108" s="346" t="s">
        <v>419</v>
      </c>
      <c r="I108" s="344">
        <v>29.45</v>
      </c>
      <c r="J108" s="346"/>
      <c r="K108" s="344"/>
      <c r="L108" s="346"/>
      <c r="M108" s="344"/>
      <c r="N108" s="346"/>
      <c r="O108" s="344"/>
      <c r="P108" s="346"/>
      <c r="Q108" s="344"/>
      <c r="R108" s="346"/>
      <c r="S108" s="344"/>
      <c r="T108" s="346"/>
      <c r="U108" s="344"/>
      <c r="V108" s="346"/>
      <c r="W108" s="344"/>
      <c r="X108" s="346"/>
      <c r="Y108" s="344"/>
      <c r="Z108" s="346"/>
      <c r="AA108" s="344"/>
      <c r="AB108" s="346"/>
      <c r="AC108" s="344"/>
      <c r="AD108" s="346"/>
      <c r="AE108" s="344"/>
    </row>
    <row r="109" spans="1:39">
      <c r="A109" s="311" t="s">
        <v>6</v>
      </c>
      <c r="B109" s="346" t="s">
        <v>411</v>
      </c>
      <c r="C109" s="344">
        <v>31.5</v>
      </c>
      <c r="D109" s="346" t="s">
        <v>419</v>
      </c>
      <c r="E109" s="344">
        <v>29.45</v>
      </c>
      <c r="F109" s="346" t="s">
        <v>411</v>
      </c>
      <c r="G109" s="379">
        <v>31.5</v>
      </c>
      <c r="H109" s="346" t="s">
        <v>419</v>
      </c>
      <c r="I109" s="344">
        <v>29.45</v>
      </c>
      <c r="J109" s="346"/>
      <c r="K109" s="344"/>
      <c r="L109" s="346"/>
      <c r="M109" s="344"/>
      <c r="N109" s="346"/>
      <c r="O109" s="344"/>
      <c r="P109" s="346"/>
      <c r="Q109" s="344"/>
      <c r="R109" s="346"/>
      <c r="S109" s="344"/>
      <c r="T109" s="346"/>
      <c r="U109" s="344"/>
      <c r="V109" s="346"/>
      <c r="W109" s="344"/>
      <c r="X109" s="346"/>
      <c r="Y109" s="344"/>
      <c r="Z109" s="346"/>
      <c r="AA109" s="344"/>
      <c r="AB109" s="346"/>
      <c r="AC109" s="344"/>
      <c r="AD109" s="346"/>
      <c r="AE109" s="344"/>
    </row>
    <row r="110" spans="1:39">
      <c r="A110" s="310" t="s">
        <v>354</v>
      </c>
      <c r="B110" s="346" t="s">
        <v>411</v>
      </c>
      <c r="C110" s="344">
        <v>31.5</v>
      </c>
      <c r="D110" s="346" t="s">
        <v>419</v>
      </c>
      <c r="E110" s="344">
        <v>29.45</v>
      </c>
      <c r="F110" s="346" t="s">
        <v>411</v>
      </c>
      <c r="G110" s="379">
        <v>31.5</v>
      </c>
      <c r="H110" s="346" t="s">
        <v>419</v>
      </c>
      <c r="I110" s="344">
        <v>29.45</v>
      </c>
      <c r="J110" s="346"/>
      <c r="K110" s="344"/>
      <c r="L110" s="346"/>
      <c r="M110" s="344"/>
      <c r="N110" s="346"/>
      <c r="O110" s="344"/>
      <c r="P110" s="346"/>
      <c r="Q110" s="344"/>
      <c r="R110" s="346"/>
      <c r="S110" s="344"/>
      <c r="T110" s="346"/>
      <c r="U110" s="344"/>
      <c r="V110" s="346"/>
      <c r="W110" s="344"/>
      <c r="X110" s="346"/>
      <c r="Y110" s="344"/>
      <c r="Z110" s="346"/>
      <c r="AA110" s="344"/>
      <c r="AB110" s="346"/>
      <c r="AC110" s="344"/>
      <c r="AD110" s="346"/>
      <c r="AE110" s="344"/>
      <c r="AI110" s="113"/>
      <c r="AJ110" s="113"/>
      <c r="AK110" s="113"/>
      <c r="AL110" s="113"/>
      <c r="AM110" s="113"/>
    </row>
    <row r="111" spans="1:39">
      <c r="A111" s="310" t="s">
        <v>344</v>
      </c>
      <c r="B111" s="346" t="s">
        <v>411</v>
      </c>
      <c r="C111" s="344">
        <v>31.5</v>
      </c>
      <c r="D111" s="346" t="s">
        <v>419</v>
      </c>
      <c r="E111" s="344">
        <v>29.45</v>
      </c>
      <c r="F111" s="346" t="s">
        <v>411</v>
      </c>
      <c r="G111" s="379">
        <v>31.5</v>
      </c>
      <c r="H111" s="346" t="s">
        <v>419</v>
      </c>
      <c r="I111" s="344">
        <v>29.45</v>
      </c>
      <c r="J111" s="346"/>
      <c r="K111" s="344"/>
      <c r="L111" s="346"/>
      <c r="M111" s="344"/>
      <c r="N111" s="346"/>
      <c r="O111" s="344"/>
      <c r="P111" s="346"/>
      <c r="Q111" s="344"/>
      <c r="R111" s="346"/>
      <c r="S111" s="344"/>
      <c r="T111" s="346"/>
      <c r="U111" s="344"/>
      <c r="V111" s="346"/>
      <c r="W111" s="344"/>
      <c r="X111" s="346"/>
      <c r="Y111" s="344"/>
      <c r="Z111" s="346"/>
      <c r="AA111" s="344"/>
      <c r="AB111" s="346"/>
      <c r="AC111" s="344"/>
      <c r="AD111" s="346"/>
      <c r="AE111" s="344"/>
      <c r="AI111" s="113"/>
      <c r="AJ111" s="113"/>
      <c r="AK111" s="113"/>
      <c r="AL111" s="113"/>
      <c r="AM111" s="113"/>
    </row>
    <row r="112" spans="1:39">
      <c r="A112" s="310" t="s">
        <v>66</v>
      </c>
      <c r="B112" s="346" t="s">
        <v>411</v>
      </c>
      <c r="C112" s="344">
        <v>31.5</v>
      </c>
      <c r="D112" s="346" t="s">
        <v>419</v>
      </c>
      <c r="E112" s="344">
        <v>29.45</v>
      </c>
      <c r="F112" s="346" t="s">
        <v>411</v>
      </c>
      <c r="G112" s="379">
        <v>31.5</v>
      </c>
      <c r="H112" s="346" t="s">
        <v>419</v>
      </c>
      <c r="I112" s="344">
        <v>29.45</v>
      </c>
      <c r="J112" s="346"/>
      <c r="K112" s="344"/>
      <c r="L112" s="346"/>
      <c r="M112" s="344"/>
      <c r="N112" s="346"/>
      <c r="O112" s="344"/>
      <c r="P112" s="346"/>
      <c r="Q112" s="344"/>
      <c r="R112" s="346"/>
      <c r="S112" s="344"/>
      <c r="T112" s="346"/>
      <c r="U112" s="344"/>
      <c r="V112" s="346"/>
      <c r="W112" s="344"/>
      <c r="X112" s="346"/>
      <c r="Y112" s="344"/>
      <c r="Z112" s="346"/>
      <c r="AA112" s="344"/>
      <c r="AB112" s="346"/>
      <c r="AC112" s="344"/>
      <c r="AD112" s="346"/>
      <c r="AE112" s="344"/>
      <c r="AI112" s="113"/>
      <c r="AJ112" s="113"/>
      <c r="AK112" s="113"/>
      <c r="AL112" s="113"/>
      <c r="AM112" s="113"/>
    </row>
    <row r="113" spans="1:45">
      <c r="A113" s="311" t="s">
        <v>12</v>
      </c>
      <c r="B113" s="346"/>
      <c r="C113" s="344"/>
      <c r="D113" s="346"/>
      <c r="E113" s="344"/>
      <c r="F113" s="346"/>
      <c r="G113" s="379"/>
      <c r="H113" s="346"/>
      <c r="I113" s="344"/>
      <c r="J113" s="346"/>
      <c r="K113" s="344"/>
      <c r="L113" s="346"/>
      <c r="M113" s="344"/>
      <c r="N113" s="346"/>
      <c r="O113" s="344"/>
      <c r="P113" s="346"/>
      <c r="Q113" s="344"/>
      <c r="R113" s="346"/>
      <c r="S113" s="344"/>
      <c r="T113" s="346"/>
      <c r="U113" s="344"/>
      <c r="V113" s="346"/>
      <c r="W113" s="344"/>
      <c r="X113" s="346"/>
      <c r="Y113" s="344"/>
      <c r="Z113" s="346"/>
      <c r="AA113" s="344"/>
      <c r="AB113" s="346"/>
      <c r="AC113" s="344"/>
      <c r="AD113" s="346"/>
      <c r="AE113" s="344"/>
    </row>
    <row r="114" spans="1:45" ht="12.75" customHeight="1">
      <c r="A114" s="311" t="s">
        <v>67</v>
      </c>
      <c r="B114" s="346" t="s">
        <v>412</v>
      </c>
      <c r="C114" s="344">
        <v>31.5</v>
      </c>
      <c r="D114" s="346" t="s">
        <v>419</v>
      </c>
      <c r="E114" s="344">
        <v>29.45</v>
      </c>
      <c r="F114" s="346" t="s">
        <v>412</v>
      </c>
      <c r="G114" s="379">
        <v>31.5</v>
      </c>
      <c r="H114" s="346" t="s">
        <v>419</v>
      </c>
      <c r="I114" s="344">
        <v>29.45</v>
      </c>
      <c r="J114" s="346"/>
      <c r="K114" s="344"/>
      <c r="L114" s="346"/>
      <c r="M114" s="344"/>
      <c r="N114" s="346"/>
      <c r="O114" s="344"/>
      <c r="P114" s="346"/>
      <c r="Q114" s="344"/>
      <c r="R114" s="346"/>
      <c r="S114" s="344"/>
      <c r="T114" s="346"/>
      <c r="U114" s="344"/>
      <c r="V114" s="346"/>
      <c r="W114" s="344"/>
      <c r="X114" s="346"/>
      <c r="Y114" s="344"/>
      <c r="Z114" s="346"/>
      <c r="AA114" s="344"/>
      <c r="AB114" s="346"/>
      <c r="AC114" s="344"/>
      <c r="AD114" s="346"/>
      <c r="AE114" s="344"/>
    </row>
    <row r="115" spans="1:45" s="113" customFormat="1" ht="12.75" customHeight="1">
      <c r="A115" s="311" t="s">
        <v>345</v>
      </c>
      <c r="B115" s="346"/>
      <c r="C115" s="344"/>
      <c r="D115" s="346"/>
      <c r="E115" s="344"/>
      <c r="F115" s="346"/>
      <c r="G115" s="344"/>
      <c r="H115" s="346"/>
      <c r="I115" s="344"/>
      <c r="J115" s="346"/>
      <c r="K115" s="344"/>
      <c r="L115" s="346"/>
      <c r="M115" s="344"/>
      <c r="N115" s="346"/>
      <c r="O115" s="344"/>
      <c r="P115" s="346"/>
      <c r="Q115" s="344"/>
      <c r="R115" s="346"/>
      <c r="S115" s="344"/>
      <c r="T115" s="346"/>
      <c r="U115" s="344"/>
      <c r="V115" s="346"/>
      <c r="W115" s="344"/>
      <c r="X115" s="346"/>
      <c r="Y115" s="344"/>
      <c r="Z115" s="346"/>
      <c r="AA115" s="344"/>
      <c r="AB115" s="346"/>
      <c r="AC115" s="344"/>
      <c r="AD115" s="346"/>
      <c r="AE115" s="344"/>
      <c r="AF115" s="105"/>
      <c r="AG115" s="105"/>
      <c r="AH115" s="105"/>
      <c r="AI115" s="105"/>
      <c r="AJ115" s="105"/>
      <c r="AK115" s="105"/>
      <c r="AL115" s="105"/>
      <c r="AM115" s="105"/>
      <c r="AN115" s="105"/>
      <c r="AO115" s="105"/>
      <c r="AP115" s="105"/>
      <c r="AQ115" s="105"/>
      <c r="AR115" s="105"/>
      <c r="AS115" s="105"/>
    </row>
    <row r="116" spans="1:45" s="113" customFormat="1" ht="13.5" customHeight="1">
      <c r="A116" s="311" t="s">
        <v>13</v>
      </c>
      <c r="B116" s="346"/>
      <c r="C116" s="344"/>
      <c r="D116" s="346"/>
      <c r="E116" s="344"/>
      <c r="F116" s="346"/>
      <c r="G116" s="344"/>
      <c r="H116" s="346"/>
      <c r="I116" s="344"/>
      <c r="J116" s="346"/>
      <c r="K116" s="344"/>
      <c r="L116" s="346"/>
      <c r="M116" s="344"/>
      <c r="N116" s="346"/>
      <c r="O116" s="344"/>
      <c r="P116" s="346"/>
      <c r="Q116" s="344"/>
      <c r="R116" s="346"/>
      <c r="S116" s="344"/>
      <c r="T116" s="346"/>
      <c r="U116" s="344"/>
      <c r="V116" s="346"/>
      <c r="W116" s="344"/>
      <c r="X116" s="346"/>
      <c r="Y116" s="344"/>
      <c r="Z116" s="346"/>
      <c r="AA116" s="344"/>
      <c r="AB116" s="346"/>
      <c r="AC116" s="344"/>
      <c r="AD116" s="346"/>
      <c r="AE116" s="344"/>
      <c r="AH116" s="105"/>
      <c r="AI116" s="105"/>
      <c r="AJ116" s="105"/>
      <c r="AK116" s="105"/>
      <c r="AL116" s="105"/>
      <c r="AM116" s="105"/>
    </row>
    <row r="117" spans="1:45" s="113" customFormat="1" ht="13.5" customHeight="1">
      <c r="A117" s="336" t="s">
        <v>379</v>
      </c>
      <c r="B117" s="346"/>
      <c r="C117" s="344"/>
      <c r="D117" s="346"/>
      <c r="E117" s="344"/>
      <c r="F117" s="346"/>
      <c r="G117" s="344"/>
      <c r="H117" s="346"/>
      <c r="I117" s="344"/>
      <c r="J117" s="346"/>
      <c r="K117" s="344"/>
      <c r="L117" s="346"/>
      <c r="M117" s="344"/>
      <c r="N117" s="346"/>
      <c r="O117" s="344"/>
      <c r="P117" s="346"/>
      <c r="Q117" s="344"/>
      <c r="R117" s="346"/>
      <c r="S117" s="344"/>
      <c r="T117" s="346"/>
      <c r="U117" s="344"/>
      <c r="V117" s="346"/>
      <c r="W117" s="344"/>
      <c r="X117" s="346"/>
      <c r="Y117" s="344"/>
      <c r="Z117" s="346"/>
      <c r="AA117" s="344"/>
      <c r="AB117" s="346"/>
      <c r="AC117" s="344"/>
      <c r="AD117" s="346"/>
      <c r="AE117" s="344"/>
      <c r="AH117" s="105"/>
      <c r="AI117" s="105"/>
      <c r="AJ117" s="105"/>
      <c r="AK117" s="105"/>
      <c r="AL117" s="105"/>
      <c r="AM117" s="105"/>
    </row>
    <row r="118" spans="1:45">
      <c r="A118" s="310" t="s">
        <v>76</v>
      </c>
      <c r="B118" s="346" t="s">
        <v>413</v>
      </c>
      <c r="C118" s="344">
        <v>31.5</v>
      </c>
      <c r="D118" s="346"/>
      <c r="E118" s="344">
        <v>29.45</v>
      </c>
      <c r="F118" s="346" t="s">
        <v>413</v>
      </c>
      <c r="G118" s="344">
        <v>31.5</v>
      </c>
      <c r="H118" s="346" t="s">
        <v>419</v>
      </c>
      <c r="I118" s="344">
        <v>29.45</v>
      </c>
      <c r="J118" s="346"/>
      <c r="K118" s="344"/>
      <c r="L118" s="346"/>
      <c r="M118" s="344"/>
      <c r="N118" s="346"/>
      <c r="O118" s="344"/>
      <c r="P118" s="346"/>
      <c r="Q118" s="344"/>
      <c r="R118" s="346"/>
      <c r="S118" s="344"/>
      <c r="T118" s="346"/>
      <c r="U118" s="344"/>
      <c r="V118" s="346"/>
      <c r="W118" s="344"/>
      <c r="X118" s="346"/>
      <c r="Y118" s="344"/>
      <c r="Z118" s="346"/>
      <c r="AA118" s="344"/>
      <c r="AB118" s="346"/>
      <c r="AC118" s="344"/>
      <c r="AD118" s="346"/>
      <c r="AE118" s="344"/>
      <c r="AF118" s="113"/>
      <c r="AG118" s="113"/>
      <c r="AN118" s="113"/>
      <c r="AO118" s="113"/>
      <c r="AP118" s="113"/>
      <c r="AQ118" s="113"/>
      <c r="AR118" s="113"/>
      <c r="AS118" s="113"/>
    </row>
    <row r="119" spans="1:45">
      <c r="A119" s="310" t="s">
        <v>77</v>
      </c>
      <c r="B119" s="346" t="s">
        <v>413</v>
      </c>
      <c r="C119" s="344">
        <v>31.5</v>
      </c>
      <c r="D119" s="346" t="s">
        <v>419</v>
      </c>
      <c r="E119" s="344">
        <v>29.45</v>
      </c>
      <c r="F119" s="346" t="s">
        <v>413</v>
      </c>
      <c r="G119" s="344">
        <v>31.5</v>
      </c>
      <c r="H119" s="346" t="s">
        <v>419</v>
      </c>
      <c r="I119" s="344">
        <v>29.45</v>
      </c>
      <c r="J119" s="346"/>
      <c r="K119" s="344"/>
      <c r="L119" s="346"/>
      <c r="M119" s="344"/>
      <c r="N119" s="346"/>
      <c r="O119" s="344"/>
      <c r="P119" s="346"/>
      <c r="Q119" s="344"/>
      <c r="R119" s="346"/>
      <c r="S119" s="344"/>
      <c r="T119" s="346"/>
      <c r="U119" s="344"/>
      <c r="V119" s="346"/>
      <c r="W119" s="344"/>
      <c r="X119" s="346"/>
      <c r="Y119" s="344"/>
      <c r="Z119" s="346"/>
      <c r="AA119" s="344"/>
      <c r="AB119" s="346"/>
      <c r="AC119" s="344"/>
      <c r="AD119" s="346"/>
      <c r="AE119" s="344"/>
    </row>
    <row r="120" spans="1:45">
      <c r="A120" s="310" t="s">
        <v>346</v>
      </c>
      <c r="B120" s="346"/>
      <c r="C120" s="344"/>
      <c r="D120" s="346"/>
      <c r="E120" s="344"/>
      <c r="F120" s="346"/>
      <c r="G120" s="344"/>
      <c r="H120" s="346"/>
      <c r="I120" s="344"/>
      <c r="J120" s="346"/>
      <c r="K120" s="344"/>
      <c r="L120" s="346"/>
      <c r="M120" s="344"/>
      <c r="N120" s="346"/>
      <c r="O120" s="344"/>
      <c r="P120" s="346"/>
      <c r="Q120" s="344"/>
      <c r="R120" s="346"/>
      <c r="S120" s="344"/>
      <c r="T120" s="346"/>
      <c r="U120" s="344"/>
      <c r="V120" s="346"/>
      <c r="W120" s="344"/>
      <c r="X120" s="346"/>
      <c r="Y120" s="344"/>
      <c r="Z120" s="346"/>
      <c r="AA120" s="344"/>
      <c r="AB120" s="346"/>
      <c r="AC120" s="344"/>
      <c r="AD120" s="346"/>
      <c r="AE120" s="344"/>
    </row>
    <row r="121" spans="1:45">
      <c r="A121" s="310" t="s">
        <v>347</v>
      </c>
      <c r="B121" s="346"/>
      <c r="C121" s="344"/>
      <c r="D121" s="346"/>
      <c r="E121" s="344"/>
      <c r="F121" s="346"/>
      <c r="G121" s="344"/>
      <c r="H121" s="346"/>
      <c r="I121" s="344"/>
      <c r="J121" s="346"/>
      <c r="K121" s="344"/>
      <c r="L121" s="346"/>
      <c r="M121" s="344"/>
      <c r="N121" s="346"/>
      <c r="O121" s="344"/>
      <c r="P121" s="346"/>
      <c r="Q121" s="344"/>
      <c r="R121" s="346"/>
      <c r="S121" s="344"/>
      <c r="T121" s="346"/>
      <c r="U121" s="344"/>
      <c r="V121" s="346"/>
      <c r="W121" s="344"/>
      <c r="X121" s="346"/>
      <c r="Y121" s="344"/>
      <c r="Z121" s="346"/>
      <c r="AA121" s="344"/>
      <c r="AB121" s="346"/>
      <c r="AC121" s="344"/>
      <c r="AD121" s="346"/>
      <c r="AE121" s="344"/>
    </row>
    <row r="122" spans="1:45" ht="13.5" thickBot="1">
      <c r="A122" s="310" t="s">
        <v>78</v>
      </c>
      <c r="B122" s="346" t="s">
        <v>414</v>
      </c>
      <c r="C122" s="344">
        <v>31.5</v>
      </c>
      <c r="D122" s="346"/>
      <c r="E122" s="344">
        <v>29.45</v>
      </c>
      <c r="F122" s="346" t="s">
        <v>414</v>
      </c>
      <c r="G122" s="344">
        <v>31.5</v>
      </c>
      <c r="H122" s="346" t="s">
        <v>419</v>
      </c>
      <c r="I122" s="344">
        <v>29.45</v>
      </c>
      <c r="J122" s="346"/>
      <c r="K122" s="344"/>
      <c r="L122" s="346"/>
      <c r="M122" s="344"/>
      <c r="N122" s="346"/>
      <c r="O122" s="344"/>
      <c r="P122" s="346"/>
      <c r="Q122" s="344"/>
      <c r="R122" s="346"/>
      <c r="S122" s="344"/>
      <c r="T122" s="346"/>
      <c r="U122" s="344"/>
      <c r="V122" s="346"/>
      <c r="W122" s="344"/>
      <c r="X122" s="346"/>
      <c r="Y122" s="344"/>
      <c r="Z122" s="346"/>
      <c r="AA122" s="344"/>
      <c r="AB122" s="346"/>
      <c r="AC122" s="344"/>
      <c r="AD122" s="346"/>
      <c r="AE122" s="344"/>
    </row>
    <row r="123" spans="1:45" ht="16.5" thickBot="1">
      <c r="A123" s="256" t="s">
        <v>154</v>
      </c>
      <c r="B123" s="278"/>
      <c r="C123" s="104"/>
      <c r="D123" s="141"/>
      <c r="E123" s="104"/>
      <c r="F123" s="141"/>
      <c r="G123" s="104"/>
      <c r="H123" s="141"/>
      <c r="I123" s="104"/>
      <c r="J123" s="141"/>
      <c r="K123" s="104"/>
      <c r="L123" s="141"/>
      <c r="M123" s="104"/>
      <c r="N123" s="141"/>
      <c r="O123" s="104"/>
      <c r="P123" s="141"/>
      <c r="Q123" s="104"/>
      <c r="R123" s="141"/>
      <c r="S123" s="104"/>
      <c r="T123" s="141"/>
      <c r="U123" s="104"/>
      <c r="V123" s="141"/>
      <c r="W123" s="104"/>
      <c r="X123" s="141"/>
      <c r="Y123" s="104"/>
      <c r="Z123" s="141"/>
      <c r="AA123" s="104"/>
      <c r="AB123" s="141"/>
      <c r="AC123" s="104"/>
      <c r="AD123" s="141"/>
      <c r="AE123" s="104"/>
    </row>
    <row r="124" spans="1:45" ht="13.5" thickBot="1">
      <c r="A124" s="305" t="s">
        <v>160</v>
      </c>
      <c r="B124" s="280"/>
      <c r="C124" s="344">
        <v>4.16</v>
      </c>
      <c r="D124" s="143"/>
      <c r="E124" s="344">
        <v>26.72</v>
      </c>
      <c r="F124" s="143"/>
      <c r="G124" s="344">
        <v>4.16</v>
      </c>
      <c r="H124" s="143"/>
      <c r="I124" s="344">
        <v>26.72</v>
      </c>
      <c r="J124" s="143"/>
      <c r="K124" s="344"/>
      <c r="L124" s="143"/>
      <c r="M124" s="344"/>
      <c r="N124" s="143"/>
      <c r="O124" s="344"/>
      <c r="P124" s="143"/>
      <c r="Q124" s="344"/>
      <c r="R124" s="143"/>
      <c r="S124" s="344"/>
      <c r="T124" s="143"/>
      <c r="U124" s="344"/>
      <c r="V124" s="143"/>
      <c r="W124" s="344"/>
      <c r="X124" s="143"/>
      <c r="Y124" s="344"/>
      <c r="Z124" s="143"/>
      <c r="AA124" s="344"/>
      <c r="AB124" s="143"/>
      <c r="AC124" s="344"/>
      <c r="AD124" s="143"/>
      <c r="AE124" s="344"/>
    </row>
    <row r="125" spans="1:45" ht="19.5" thickBot="1">
      <c r="A125" s="256" t="s">
        <v>18</v>
      </c>
      <c r="B125" s="278"/>
      <c r="C125" s="104"/>
      <c r="D125" s="141"/>
      <c r="E125" s="104"/>
      <c r="F125" s="141"/>
      <c r="G125" s="104"/>
      <c r="H125" s="141"/>
      <c r="I125" s="104"/>
      <c r="J125" s="141"/>
      <c r="K125" s="104"/>
      <c r="L125" s="141"/>
      <c r="M125" s="104"/>
      <c r="N125" s="141"/>
      <c r="O125" s="104"/>
      <c r="P125" s="141"/>
      <c r="Q125" s="104"/>
      <c r="R125" s="141"/>
      <c r="S125" s="104"/>
      <c r="T125" s="141"/>
      <c r="U125" s="104"/>
      <c r="V125" s="141"/>
      <c r="W125" s="104"/>
      <c r="X125" s="141"/>
      <c r="Y125" s="104"/>
      <c r="Z125" s="141"/>
      <c r="AA125" s="104"/>
      <c r="AB125" s="141"/>
      <c r="AC125" s="104"/>
      <c r="AD125" s="141"/>
      <c r="AE125" s="104"/>
    </row>
    <row r="126" spans="1:45">
      <c r="A126" s="312" t="s">
        <v>176</v>
      </c>
      <c r="B126" s="347" t="s">
        <v>445</v>
      </c>
      <c r="C126" s="344">
        <v>0</v>
      </c>
      <c r="D126" s="347" t="s">
        <v>454</v>
      </c>
      <c r="E126" s="344">
        <v>0</v>
      </c>
      <c r="F126" s="347" t="s">
        <v>445</v>
      </c>
      <c r="G126" s="344">
        <v>0</v>
      </c>
      <c r="H126" s="347" t="s">
        <v>454</v>
      </c>
      <c r="I126" s="344">
        <v>0</v>
      </c>
      <c r="J126" s="347"/>
      <c r="K126" s="344"/>
      <c r="L126" s="347"/>
      <c r="M126" s="344"/>
      <c r="N126" s="347"/>
      <c r="O126" s="344"/>
      <c r="P126" s="347"/>
      <c r="Q126" s="344"/>
      <c r="R126" s="347"/>
      <c r="S126" s="344"/>
      <c r="T126" s="347"/>
      <c r="U126" s="344"/>
      <c r="V126" s="347"/>
      <c r="W126" s="344"/>
      <c r="X126" s="347"/>
      <c r="Y126" s="344"/>
      <c r="Z126" s="347"/>
      <c r="AA126" s="344"/>
      <c r="AB126" s="347"/>
      <c r="AC126" s="344"/>
      <c r="AD126" s="347"/>
      <c r="AE126" s="344"/>
    </row>
    <row r="127" spans="1:45">
      <c r="A127" s="313" t="s">
        <v>177</v>
      </c>
      <c r="B127" s="347" t="s">
        <v>447</v>
      </c>
      <c r="C127" s="344">
        <v>0</v>
      </c>
      <c r="D127" s="347" t="s">
        <v>415</v>
      </c>
      <c r="E127" s="344">
        <v>0</v>
      </c>
      <c r="F127" s="347" t="s">
        <v>447</v>
      </c>
      <c r="G127" s="344">
        <v>0</v>
      </c>
      <c r="H127" s="347" t="s">
        <v>415</v>
      </c>
      <c r="I127" s="344">
        <v>0</v>
      </c>
      <c r="J127" s="347"/>
      <c r="K127" s="344"/>
      <c r="L127" s="347"/>
      <c r="M127" s="344"/>
      <c r="N127" s="347"/>
      <c r="O127" s="344"/>
      <c r="P127" s="347"/>
      <c r="Q127" s="344"/>
      <c r="R127" s="347"/>
      <c r="S127" s="344"/>
      <c r="T127" s="347"/>
      <c r="U127" s="344"/>
      <c r="V127" s="347"/>
      <c r="W127" s="344"/>
      <c r="X127" s="347"/>
      <c r="Y127" s="344"/>
      <c r="Z127" s="347"/>
      <c r="AA127" s="344"/>
      <c r="AB127" s="347"/>
      <c r="AC127" s="344"/>
      <c r="AD127" s="347"/>
      <c r="AE127" s="344"/>
    </row>
    <row r="128" spans="1:45">
      <c r="A128" s="313" t="s">
        <v>178</v>
      </c>
      <c r="B128" s="347" t="s">
        <v>449</v>
      </c>
      <c r="C128" s="344">
        <v>0</v>
      </c>
      <c r="D128" s="347" t="s">
        <v>416</v>
      </c>
      <c r="E128" s="344">
        <v>0</v>
      </c>
      <c r="F128" s="347" t="s">
        <v>449</v>
      </c>
      <c r="G128" s="344">
        <v>0</v>
      </c>
      <c r="H128" s="347" t="s">
        <v>416</v>
      </c>
      <c r="I128" s="344">
        <v>0</v>
      </c>
      <c r="J128" s="347"/>
      <c r="K128" s="344"/>
      <c r="L128" s="347"/>
      <c r="M128" s="344"/>
      <c r="N128" s="347"/>
      <c r="O128" s="344"/>
      <c r="P128" s="347"/>
      <c r="Q128" s="344"/>
      <c r="R128" s="347"/>
      <c r="S128" s="344"/>
      <c r="T128" s="347"/>
      <c r="U128" s="344"/>
      <c r="V128" s="347"/>
      <c r="W128" s="344"/>
      <c r="X128" s="347"/>
      <c r="Y128" s="344"/>
      <c r="Z128" s="347"/>
      <c r="AA128" s="344"/>
      <c r="AB128" s="347"/>
      <c r="AC128" s="344"/>
      <c r="AD128" s="347"/>
      <c r="AE128" s="344"/>
    </row>
    <row r="129" spans="1:45">
      <c r="A129" s="313" t="s">
        <v>179</v>
      </c>
      <c r="B129" s="347" t="s">
        <v>451</v>
      </c>
      <c r="C129" s="344">
        <v>0</v>
      </c>
      <c r="D129" s="347" t="s">
        <v>417</v>
      </c>
      <c r="E129" s="344">
        <v>0</v>
      </c>
      <c r="F129" s="347" t="s">
        <v>451</v>
      </c>
      <c r="G129" s="344">
        <v>0</v>
      </c>
      <c r="H129" s="347" t="s">
        <v>417</v>
      </c>
      <c r="I129" s="344">
        <v>0</v>
      </c>
      <c r="J129" s="347"/>
      <c r="K129" s="344"/>
      <c r="L129" s="347"/>
      <c r="M129" s="344"/>
      <c r="N129" s="347"/>
      <c r="O129" s="344"/>
      <c r="P129" s="347"/>
      <c r="Q129" s="344"/>
      <c r="R129" s="347"/>
      <c r="S129" s="344"/>
      <c r="T129" s="347"/>
      <c r="U129" s="344"/>
      <c r="V129" s="347"/>
      <c r="W129" s="344"/>
      <c r="X129" s="347"/>
      <c r="Y129" s="344"/>
      <c r="Z129" s="347"/>
      <c r="AA129" s="344"/>
      <c r="AB129" s="347"/>
      <c r="AC129" s="344"/>
      <c r="AD129" s="347"/>
      <c r="AE129" s="344"/>
    </row>
    <row r="130" spans="1:45">
      <c r="A130" s="313" t="s">
        <v>206</v>
      </c>
      <c r="B130" s="347"/>
      <c r="C130" s="344"/>
      <c r="D130" s="347"/>
      <c r="E130" s="344"/>
      <c r="F130" s="347"/>
      <c r="G130" s="344"/>
      <c r="H130" s="347"/>
      <c r="I130" s="344"/>
      <c r="J130" s="347"/>
      <c r="K130" s="344"/>
      <c r="L130" s="347"/>
      <c r="M130" s="344"/>
      <c r="N130" s="347"/>
      <c r="O130" s="344"/>
      <c r="P130" s="347"/>
      <c r="Q130" s="344"/>
      <c r="R130" s="347"/>
      <c r="S130" s="344"/>
      <c r="T130" s="347"/>
      <c r="U130" s="344"/>
      <c r="V130" s="347"/>
      <c r="W130" s="344"/>
      <c r="X130" s="347"/>
      <c r="Y130" s="344"/>
      <c r="Z130" s="347"/>
      <c r="AA130" s="344"/>
      <c r="AB130" s="347"/>
      <c r="AC130" s="344"/>
      <c r="AD130" s="347"/>
      <c r="AE130" s="344"/>
    </row>
    <row r="131" spans="1:45">
      <c r="A131" s="313" t="s">
        <v>207</v>
      </c>
      <c r="B131" s="347"/>
      <c r="C131" s="344"/>
      <c r="D131" s="347"/>
      <c r="E131" s="344"/>
      <c r="F131" s="347"/>
      <c r="G131" s="344"/>
      <c r="H131" s="347"/>
      <c r="I131" s="344"/>
      <c r="J131" s="347"/>
      <c r="K131" s="344"/>
      <c r="L131" s="347"/>
      <c r="M131" s="344"/>
      <c r="N131" s="347"/>
      <c r="O131" s="344"/>
      <c r="P131" s="347"/>
      <c r="Q131" s="344"/>
      <c r="R131" s="347"/>
      <c r="S131" s="344"/>
      <c r="T131" s="347"/>
      <c r="U131" s="344"/>
      <c r="V131" s="347"/>
      <c r="W131" s="344"/>
      <c r="X131" s="347"/>
      <c r="Y131" s="344"/>
      <c r="Z131" s="347"/>
      <c r="AA131" s="344"/>
      <c r="AB131" s="347"/>
      <c r="AC131" s="344"/>
      <c r="AD131" s="347"/>
      <c r="AE131" s="344"/>
      <c r="AI131" s="113"/>
      <c r="AJ131" s="113"/>
      <c r="AK131" s="113"/>
      <c r="AL131" s="113"/>
    </row>
    <row r="132" spans="1:45" ht="13.5" thickBot="1">
      <c r="A132" s="314" t="s">
        <v>208</v>
      </c>
      <c r="B132" s="347"/>
      <c r="C132" s="344"/>
      <c r="D132" s="347"/>
      <c r="E132" s="344"/>
      <c r="F132" s="347"/>
      <c r="G132" s="344"/>
      <c r="H132" s="347"/>
      <c r="I132" s="344"/>
      <c r="J132" s="347"/>
      <c r="K132" s="344"/>
      <c r="L132" s="347"/>
      <c r="M132" s="344"/>
      <c r="N132" s="347"/>
      <c r="O132" s="344"/>
      <c r="P132" s="347"/>
      <c r="Q132" s="344"/>
      <c r="R132" s="347"/>
      <c r="S132" s="344"/>
      <c r="T132" s="347"/>
      <c r="U132" s="344"/>
      <c r="V132" s="347"/>
      <c r="W132" s="344"/>
      <c r="X132" s="347"/>
      <c r="Y132" s="344"/>
      <c r="Z132" s="347"/>
      <c r="AA132" s="344"/>
      <c r="AB132" s="347"/>
      <c r="AC132" s="344"/>
      <c r="AD132" s="347"/>
      <c r="AE132" s="344"/>
      <c r="AI132" s="113"/>
      <c r="AJ132" s="113"/>
      <c r="AK132" s="113"/>
      <c r="AL132" s="113"/>
      <c r="AM132" s="113"/>
    </row>
    <row r="133" spans="1:45" ht="15">
      <c r="A133" s="307"/>
      <c r="B133" s="282"/>
      <c r="C133" s="265"/>
      <c r="D133" s="264"/>
      <c r="E133" s="265"/>
      <c r="F133" s="264"/>
      <c r="G133" s="265"/>
      <c r="H133" s="264"/>
      <c r="I133" s="265"/>
      <c r="J133" s="264"/>
      <c r="K133" s="265"/>
      <c r="L133" s="264"/>
      <c r="M133" s="265"/>
      <c r="N133" s="264"/>
      <c r="O133" s="265"/>
      <c r="P133" s="264"/>
      <c r="Q133" s="265"/>
      <c r="R133" s="264"/>
      <c r="S133" s="265"/>
      <c r="T133" s="264"/>
      <c r="U133" s="265"/>
      <c r="V133" s="264"/>
      <c r="W133" s="265"/>
      <c r="X133" s="264"/>
      <c r="Y133" s="265"/>
      <c r="Z133" s="264"/>
      <c r="AA133" s="265"/>
      <c r="AB133" s="264"/>
      <c r="AC133" s="265"/>
      <c r="AD133" s="264"/>
      <c r="AE133" s="265"/>
      <c r="AI133" s="113"/>
      <c r="AJ133" s="113"/>
      <c r="AK133" s="113"/>
      <c r="AL133" s="113"/>
      <c r="AM133" s="113"/>
    </row>
    <row r="134" spans="1:45">
      <c r="A134" s="308" t="s">
        <v>79</v>
      </c>
      <c r="B134" s="283"/>
      <c r="C134" s="267"/>
      <c r="D134" s="266"/>
      <c r="E134" s="267"/>
      <c r="F134" s="266"/>
      <c r="G134" s="267"/>
      <c r="H134" s="266"/>
      <c r="I134" s="267"/>
      <c r="J134" s="266"/>
      <c r="K134" s="267"/>
      <c r="L134" s="266"/>
      <c r="M134" s="267"/>
      <c r="N134" s="266"/>
      <c r="O134" s="267"/>
      <c r="P134" s="266"/>
      <c r="Q134" s="267"/>
      <c r="R134" s="266"/>
      <c r="S134" s="267"/>
      <c r="T134" s="266"/>
      <c r="U134" s="267"/>
      <c r="V134" s="266"/>
      <c r="W134" s="267"/>
      <c r="X134" s="266"/>
      <c r="Y134" s="267"/>
      <c r="Z134" s="266"/>
      <c r="AA134" s="267"/>
      <c r="AB134" s="266"/>
      <c r="AC134" s="267"/>
      <c r="AD134" s="266"/>
      <c r="AE134" s="267"/>
      <c r="AM134" s="113"/>
    </row>
    <row r="135" spans="1:45" ht="12.75" customHeight="1">
      <c r="A135" s="309" t="s">
        <v>19</v>
      </c>
      <c r="B135" s="398" t="s">
        <v>457</v>
      </c>
      <c r="C135" s="398">
        <v>0</v>
      </c>
      <c r="D135" s="398" t="s">
        <v>462</v>
      </c>
      <c r="E135" s="398">
        <v>0</v>
      </c>
      <c r="F135" s="398" t="s">
        <v>457</v>
      </c>
      <c r="G135" s="398">
        <v>0</v>
      </c>
      <c r="H135" s="398" t="s">
        <v>462</v>
      </c>
      <c r="I135" s="398">
        <v>0</v>
      </c>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row>
    <row r="136" spans="1:45" ht="13.5" customHeight="1" thickBot="1">
      <c r="A136" s="309" t="s">
        <v>221</v>
      </c>
      <c r="B136" s="398" t="s">
        <v>409</v>
      </c>
      <c r="C136" s="398"/>
      <c r="D136" s="398" t="s">
        <v>410</v>
      </c>
      <c r="E136" s="398"/>
      <c r="F136" s="398" t="s">
        <v>409</v>
      </c>
      <c r="G136" s="398"/>
      <c r="H136" s="398" t="s">
        <v>410</v>
      </c>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row>
    <row r="137" spans="1:45" ht="19.5" thickBot="1">
      <c r="A137" s="291" t="s">
        <v>20</v>
      </c>
      <c r="B137" s="109"/>
      <c r="C137" s="114"/>
      <c r="D137" s="140"/>
      <c r="E137" s="114"/>
      <c r="F137" s="140"/>
      <c r="G137" s="114"/>
      <c r="H137" s="140"/>
      <c r="I137" s="114"/>
      <c r="J137" s="140"/>
      <c r="K137" s="114"/>
      <c r="L137" s="140"/>
      <c r="M137" s="114"/>
      <c r="N137" s="140"/>
      <c r="O137" s="114"/>
      <c r="P137" s="140"/>
      <c r="Q137" s="114"/>
      <c r="R137" s="140"/>
      <c r="S137" s="114"/>
      <c r="T137" s="140"/>
      <c r="U137" s="114"/>
      <c r="V137" s="140"/>
      <c r="W137" s="114"/>
      <c r="X137" s="140"/>
      <c r="Y137" s="114"/>
      <c r="Z137" s="140"/>
      <c r="AA137" s="114"/>
      <c r="AB137" s="140"/>
      <c r="AC137" s="114"/>
      <c r="AD137" s="140"/>
      <c r="AE137" s="114"/>
    </row>
    <row r="138" spans="1:45" s="113" customFormat="1" ht="12.75" customHeight="1">
      <c r="A138" s="305" t="s">
        <v>149</v>
      </c>
      <c r="B138" s="346" t="s">
        <v>407</v>
      </c>
      <c r="C138" s="344">
        <v>27.25</v>
      </c>
      <c r="D138" s="346" t="s">
        <v>407</v>
      </c>
      <c r="E138" s="344">
        <v>27.86</v>
      </c>
      <c r="F138" s="346" t="s">
        <v>407</v>
      </c>
      <c r="G138" s="344">
        <v>27.25</v>
      </c>
      <c r="H138" s="346" t="s">
        <v>407</v>
      </c>
      <c r="I138" s="344">
        <v>27.86</v>
      </c>
      <c r="J138" s="346"/>
      <c r="K138" s="344"/>
      <c r="L138" s="346"/>
      <c r="M138" s="344"/>
      <c r="N138" s="346"/>
      <c r="O138" s="344"/>
      <c r="P138" s="346"/>
      <c r="Q138" s="344"/>
      <c r="R138" s="346"/>
      <c r="S138" s="344"/>
      <c r="T138" s="346"/>
      <c r="U138" s="344"/>
      <c r="V138" s="346"/>
      <c r="W138" s="344"/>
      <c r="X138" s="346"/>
      <c r="Y138" s="344"/>
      <c r="Z138" s="346"/>
      <c r="AA138" s="344"/>
      <c r="AB138" s="346"/>
      <c r="AC138" s="344"/>
      <c r="AD138" s="346"/>
      <c r="AE138" s="344"/>
      <c r="AF138" s="105"/>
      <c r="AG138" s="105"/>
      <c r="AH138" s="105"/>
      <c r="AI138" s="105"/>
      <c r="AJ138" s="105"/>
      <c r="AK138" s="105"/>
      <c r="AL138" s="105"/>
      <c r="AM138" s="105"/>
      <c r="AN138" s="105"/>
      <c r="AO138" s="105"/>
      <c r="AP138" s="105"/>
      <c r="AQ138" s="105"/>
      <c r="AR138" s="105"/>
      <c r="AS138" s="105"/>
    </row>
    <row r="139" spans="1:45" s="113" customFormat="1" ht="12.75" customHeight="1">
      <c r="A139" s="305" t="s">
        <v>166</v>
      </c>
      <c r="B139" s="346" t="s">
        <v>405</v>
      </c>
      <c r="C139" s="344">
        <v>27.75</v>
      </c>
      <c r="D139" s="346" t="s">
        <v>408</v>
      </c>
      <c r="E139" s="344">
        <v>27.96</v>
      </c>
      <c r="F139" s="346" t="s">
        <v>405</v>
      </c>
      <c r="G139" s="344">
        <v>27.75</v>
      </c>
      <c r="H139" s="346" t="s">
        <v>408</v>
      </c>
      <c r="I139" s="344">
        <v>27.96</v>
      </c>
      <c r="J139" s="346"/>
      <c r="K139" s="344"/>
      <c r="L139" s="346"/>
      <c r="M139" s="344"/>
      <c r="N139" s="346"/>
      <c r="O139" s="344"/>
      <c r="P139" s="346"/>
      <c r="Q139" s="344"/>
      <c r="R139" s="346"/>
      <c r="S139" s="344"/>
      <c r="T139" s="346"/>
      <c r="U139" s="344"/>
      <c r="V139" s="346"/>
      <c r="W139" s="344"/>
      <c r="X139" s="346"/>
      <c r="Y139" s="344"/>
      <c r="Z139" s="346"/>
      <c r="AA139" s="344"/>
      <c r="AB139" s="346"/>
      <c r="AC139" s="344"/>
      <c r="AD139" s="346"/>
      <c r="AE139" s="344"/>
      <c r="AG139" s="105"/>
      <c r="AH139" s="105"/>
      <c r="AI139" s="105"/>
      <c r="AJ139" s="105"/>
      <c r="AK139" s="105"/>
      <c r="AL139" s="105"/>
      <c r="AM139" s="105"/>
    </row>
    <row r="140" spans="1:45" s="113" customFormat="1">
      <c r="A140" s="306" t="s">
        <v>150</v>
      </c>
      <c r="B140" s="346" t="s">
        <v>406</v>
      </c>
      <c r="C140" s="344">
        <v>27.5</v>
      </c>
      <c r="D140" s="346" t="s">
        <v>408</v>
      </c>
      <c r="E140" s="344">
        <v>27.96</v>
      </c>
      <c r="F140" s="346" t="s">
        <v>406</v>
      </c>
      <c r="G140" s="344">
        <v>27.5</v>
      </c>
      <c r="H140" s="346" t="s">
        <v>408</v>
      </c>
      <c r="I140" s="344">
        <v>27.96</v>
      </c>
      <c r="J140" s="346"/>
      <c r="K140" s="344"/>
      <c r="L140" s="346"/>
      <c r="M140" s="344"/>
      <c r="N140" s="346"/>
      <c r="O140" s="344"/>
      <c r="P140" s="346"/>
      <c r="Q140" s="344"/>
      <c r="R140" s="346"/>
      <c r="S140" s="344"/>
      <c r="T140" s="346"/>
      <c r="U140" s="344"/>
      <c r="V140" s="346"/>
      <c r="W140" s="344"/>
      <c r="X140" s="346"/>
      <c r="Y140" s="344"/>
      <c r="Z140" s="346"/>
      <c r="AA140" s="344"/>
      <c r="AB140" s="346"/>
      <c r="AC140" s="344"/>
      <c r="AD140" s="346"/>
      <c r="AE140" s="344"/>
      <c r="AG140" s="105"/>
      <c r="AH140" s="105"/>
      <c r="AI140" s="105"/>
      <c r="AJ140" s="105"/>
      <c r="AK140" s="105"/>
      <c r="AL140" s="105"/>
      <c r="AM140" s="105"/>
    </row>
    <row r="141" spans="1:45">
      <c r="A141" s="315" t="s">
        <v>151</v>
      </c>
      <c r="B141" s="346" t="s">
        <v>407</v>
      </c>
      <c r="C141" s="344">
        <v>27.25</v>
      </c>
      <c r="D141" s="346" t="s">
        <v>408</v>
      </c>
      <c r="E141" s="344">
        <v>27.96</v>
      </c>
      <c r="F141" s="346" t="s">
        <v>407</v>
      </c>
      <c r="G141" s="344">
        <v>27.25</v>
      </c>
      <c r="H141" s="346" t="s">
        <v>408</v>
      </c>
      <c r="I141" s="344">
        <v>27.96</v>
      </c>
      <c r="J141" s="346"/>
      <c r="K141" s="344"/>
      <c r="L141" s="346"/>
      <c r="M141" s="344"/>
      <c r="N141" s="346"/>
      <c r="O141" s="344"/>
      <c r="P141" s="346"/>
      <c r="Q141" s="344"/>
      <c r="R141" s="346"/>
      <c r="S141" s="344"/>
      <c r="T141" s="346"/>
      <c r="U141" s="344"/>
      <c r="V141" s="346"/>
      <c r="W141" s="344"/>
      <c r="X141" s="346"/>
      <c r="Y141" s="344"/>
      <c r="Z141" s="346"/>
      <c r="AA141" s="344"/>
      <c r="AB141" s="346"/>
      <c r="AC141" s="344"/>
      <c r="AD141" s="346"/>
      <c r="AE141" s="344"/>
      <c r="AF141" s="113"/>
      <c r="AN141" s="113"/>
      <c r="AO141" s="113"/>
      <c r="AP141" s="113"/>
      <c r="AQ141" s="113"/>
      <c r="AR141" s="113"/>
      <c r="AS141" s="113"/>
    </row>
    <row r="142" spans="1:45">
      <c r="A142" s="315" t="s">
        <v>152</v>
      </c>
      <c r="B142" s="346" t="s">
        <v>406</v>
      </c>
      <c r="C142" s="344">
        <v>27.5</v>
      </c>
      <c r="D142" s="346" t="s">
        <v>408</v>
      </c>
      <c r="E142" s="344">
        <v>27.96</v>
      </c>
      <c r="F142" s="346" t="s">
        <v>406</v>
      </c>
      <c r="G142" s="344">
        <v>27.5</v>
      </c>
      <c r="H142" s="346" t="s">
        <v>408</v>
      </c>
      <c r="I142" s="344">
        <v>27.96</v>
      </c>
      <c r="J142" s="346"/>
      <c r="K142" s="344"/>
      <c r="L142" s="346"/>
      <c r="M142" s="344"/>
      <c r="N142" s="346"/>
      <c r="O142" s="344"/>
      <c r="P142" s="346"/>
      <c r="Q142" s="344"/>
      <c r="R142" s="346"/>
      <c r="S142" s="344"/>
      <c r="T142" s="346"/>
      <c r="U142" s="344"/>
      <c r="V142" s="346"/>
      <c r="W142" s="344"/>
      <c r="X142" s="346"/>
      <c r="Y142" s="344"/>
      <c r="Z142" s="346"/>
      <c r="AA142" s="344"/>
      <c r="AB142" s="346"/>
      <c r="AC142" s="344"/>
      <c r="AD142" s="346"/>
      <c r="AE142" s="344"/>
    </row>
    <row r="143" spans="1:45" ht="13.5" thickBot="1">
      <c r="A143" s="315" t="s">
        <v>130</v>
      </c>
      <c r="B143" s="346"/>
      <c r="C143" s="344">
        <v>36.1</v>
      </c>
      <c r="D143" s="346"/>
      <c r="E143" s="344">
        <v>42.28</v>
      </c>
      <c r="F143" s="346"/>
      <c r="G143" s="344">
        <v>36.1</v>
      </c>
      <c r="H143" s="346"/>
      <c r="I143" s="344">
        <v>42.28</v>
      </c>
      <c r="J143" s="346"/>
      <c r="K143" s="344"/>
      <c r="L143" s="346"/>
      <c r="M143" s="344"/>
      <c r="N143" s="346"/>
      <c r="O143" s="344"/>
      <c r="P143" s="346"/>
      <c r="Q143" s="344"/>
      <c r="R143" s="346"/>
      <c r="S143" s="344"/>
      <c r="T143" s="346"/>
      <c r="U143" s="344"/>
      <c r="V143" s="346"/>
      <c r="W143" s="344"/>
      <c r="X143" s="346"/>
      <c r="Y143" s="344"/>
      <c r="Z143" s="346"/>
      <c r="AA143" s="344"/>
      <c r="AB143" s="346"/>
      <c r="AC143" s="344"/>
      <c r="AD143" s="346"/>
      <c r="AE143" s="344"/>
    </row>
    <row r="144" spans="1:45" ht="16.5" thickBot="1">
      <c r="A144" s="256" t="s">
        <v>154</v>
      </c>
      <c r="B144" s="278"/>
      <c r="C144" s="104"/>
      <c r="D144" s="141"/>
      <c r="E144" s="104"/>
      <c r="F144" s="141"/>
      <c r="G144" s="104"/>
      <c r="H144" s="141"/>
      <c r="I144" s="104"/>
      <c r="J144" s="141"/>
      <c r="K144" s="104"/>
      <c r="L144" s="141"/>
      <c r="M144" s="104"/>
      <c r="N144" s="141"/>
      <c r="O144" s="104"/>
      <c r="P144" s="141"/>
      <c r="Q144" s="104"/>
      <c r="R144" s="141"/>
      <c r="S144" s="104"/>
      <c r="T144" s="141"/>
      <c r="U144" s="104"/>
      <c r="V144" s="141"/>
      <c r="W144" s="104"/>
      <c r="X144" s="141"/>
      <c r="Y144" s="104"/>
      <c r="Z144" s="141"/>
      <c r="AA144" s="104"/>
      <c r="AB144" s="141"/>
      <c r="AC144" s="104"/>
      <c r="AD144" s="141"/>
      <c r="AE144" s="104"/>
      <c r="AI144" s="113"/>
      <c r="AJ144" s="113"/>
      <c r="AK144" s="113"/>
      <c r="AL144" s="113"/>
    </row>
    <row r="145" spans="1:39">
      <c r="A145" s="305" t="s">
        <v>161</v>
      </c>
      <c r="B145" s="280"/>
      <c r="C145" s="344">
        <v>14.27</v>
      </c>
      <c r="D145" s="143"/>
      <c r="E145" s="344">
        <v>28.79</v>
      </c>
      <c r="F145" s="143"/>
      <c r="G145" s="344">
        <v>14.27</v>
      </c>
      <c r="H145" s="143"/>
      <c r="I145" s="344">
        <v>28.79</v>
      </c>
      <c r="J145" s="143"/>
      <c r="K145" s="344"/>
      <c r="L145" s="143"/>
      <c r="M145" s="344"/>
      <c r="N145" s="143"/>
      <c r="O145" s="344"/>
      <c r="P145" s="143"/>
      <c r="Q145" s="344"/>
      <c r="R145" s="143"/>
      <c r="S145" s="344"/>
      <c r="T145" s="143"/>
      <c r="U145" s="344"/>
      <c r="V145" s="143"/>
      <c r="W145" s="344"/>
      <c r="X145" s="143"/>
      <c r="Y145" s="344"/>
      <c r="Z145" s="143"/>
      <c r="AA145" s="344"/>
      <c r="AB145" s="143"/>
      <c r="AC145" s="344"/>
      <c r="AD145" s="143"/>
      <c r="AE145" s="344"/>
      <c r="AI145" s="113"/>
      <c r="AJ145" s="113"/>
      <c r="AK145" s="113"/>
      <c r="AL145" s="113"/>
      <c r="AM145" s="113"/>
    </row>
    <row r="146" spans="1:39" ht="13.5" thickBot="1">
      <c r="A146" s="305" t="s">
        <v>162</v>
      </c>
      <c r="B146" s="280"/>
      <c r="C146" s="344">
        <v>13.98</v>
      </c>
      <c r="D146" s="143"/>
      <c r="E146" s="344">
        <v>23.23</v>
      </c>
      <c r="F146" s="143"/>
      <c r="G146" s="344">
        <v>13.98</v>
      </c>
      <c r="H146" s="143"/>
      <c r="I146" s="344">
        <v>23.23</v>
      </c>
      <c r="J146" s="143"/>
      <c r="K146" s="344"/>
      <c r="L146" s="143"/>
      <c r="M146" s="344"/>
      <c r="N146" s="143"/>
      <c r="O146" s="344"/>
      <c r="P146" s="143"/>
      <c r="Q146" s="344"/>
      <c r="R146" s="143"/>
      <c r="S146" s="344"/>
      <c r="T146" s="143"/>
      <c r="U146" s="344"/>
      <c r="V146" s="143"/>
      <c r="W146" s="344"/>
      <c r="X146" s="143"/>
      <c r="Y146" s="344"/>
      <c r="Z146" s="143"/>
      <c r="AA146" s="344"/>
      <c r="AB146" s="143"/>
      <c r="AC146" s="344"/>
      <c r="AD146" s="143"/>
      <c r="AE146" s="344"/>
      <c r="AI146" s="113"/>
      <c r="AJ146" s="113"/>
      <c r="AK146" s="113"/>
      <c r="AL146" s="113"/>
      <c r="AM146" s="113"/>
    </row>
    <row r="147" spans="1:39" ht="19.5" thickBot="1">
      <c r="A147" s="256" t="s">
        <v>21</v>
      </c>
      <c r="B147" s="278"/>
      <c r="C147" s="104"/>
      <c r="D147" s="141"/>
      <c r="E147" s="104"/>
      <c r="F147" s="141"/>
      <c r="G147" s="104"/>
      <c r="H147" s="141"/>
      <c r="I147" s="104"/>
      <c r="J147" s="141"/>
      <c r="K147" s="104"/>
      <c r="L147" s="141"/>
      <c r="M147" s="104"/>
      <c r="N147" s="141"/>
      <c r="O147" s="104"/>
      <c r="P147" s="141"/>
      <c r="Q147" s="104"/>
      <c r="R147" s="141"/>
      <c r="S147" s="104"/>
      <c r="T147" s="141"/>
      <c r="U147" s="104"/>
      <c r="V147" s="141"/>
      <c r="W147" s="104"/>
      <c r="X147" s="141"/>
      <c r="Y147" s="104"/>
      <c r="Z147" s="141"/>
      <c r="AA147" s="104"/>
      <c r="AB147" s="141"/>
      <c r="AC147" s="104"/>
      <c r="AD147" s="141"/>
      <c r="AE147" s="104"/>
      <c r="AI147" s="113"/>
      <c r="AJ147" s="113"/>
      <c r="AK147" s="113"/>
      <c r="AL147" s="113"/>
      <c r="AM147" s="113"/>
    </row>
    <row r="148" spans="1:39">
      <c r="A148" s="305" t="s">
        <v>180</v>
      </c>
      <c r="B148" s="347" t="s">
        <v>445</v>
      </c>
      <c r="C148" s="344">
        <v>0</v>
      </c>
      <c r="D148" s="347" t="s">
        <v>454</v>
      </c>
      <c r="E148" s="344">
        <v>0</v>
      </c>
      <c r="F148" s="347" t="s">
        <v>445</v>
      </c>
      <c r="G148" s="344">
        <v>0</v>
      </c>
      <c r="H148" s="347" t="s">
        <v>454</v>
      </c>
      <c r="I148" s="344">
        <v>0</v>
      </c>
      <c r="J148" s="347"/>
      <c r="K148" s="344"/>
      <c r="L148" s="347"/>
      <c r="M148" s="344"/>
      <c r="N148" s="347"/>
      <c r="O148" s="344"/>
      <c r="P148" s="347"/>
      <c r="Q148" s="344"/>
      <c r="R148" s="347"/>
      <c r="S148" s="344"/>
      <c r="T148" s="347"/>
      <c r="U148" s="344"/>
      <c r="V148" s="347"/>
      <c r="W148" s="344"/>
      <c r="X148" s="347"/>
      <c r="Y148" s="344"/>
      <c r="Z148" s="347"/>
      <c r="AA148" s="344"/>
      <c r="AB148" s="347"/>
      <c r="AC148" s="344"/>
      <c r="AD148" s="347"/>
      <c r="AE148" s="344"/>
      <c r="AM148" s="113"/>
    </row>
    <row r="149" spans="1:39">
      <c r="A149" s="306" t="s">
        <v>181</v>
      </c>
      <c r="B149" s="347" t="s">
        <v>447</v>
      </c>
      <c r="C149" s="344">
        <v>0</v>
      </c>
      <c r="D149" s="383" t="s">
        <v>415</v>
      </c>
      <c r="E149" s="344">
        <v>0</v>
      </c>
      <c r="F149" s="347" t="s">
        <v>447</v>
      </c>
      <c r="G149" s="344">
        <v>0</v>
      </c>
      <c r="H149" s="347" t="s">
        <v>415</v>
      </c>
      <c r="I149" s="344">
        <v>0</v>
      </c>
      <c r="J149" s="347"/>
      <c r="K149" s="344"/>
      <c r="L149" s="347"/>
      <c r="M149" s="344"/>
      <c r="N149" s="347"/>
      <c r="O149" s="344"/>
      <c r="P149" s="347"/>
      <c r="Q149" s="344"/>
      <c r="R149" s="347"/>
      <c r="S149" s="344"/>
      <c r="T149" s="347"/>
      <c r="U149" s="344"/>
      <c r="V149" s="347"/>
      <c r="W149" s="344"/>
      <c r="X149" s="347"/>
      <c r="Y149" s="344"/>
      <c r="Z149" s="347"/>
      <c r="AA149" s="344"/>
      <c r="AB149" s="347"/>
      <c r="AC149" s="344"/>
      <c r="AD149" s="347"/>
      <c r="AE149" s="344"/>
    </row>
    <row r="150" spans="1:39">
      <c r="A150" s="306" t="s">
        <v>182</v>
      </c>
      <c r="B150" s="347" t="s">
        <v>449</v>
      </c>
      <c r="C150" s="344">
        <v>0</v>
      </c>
      <c r="D150" s="383" t="s">
        <v>453</v>
      </c>
      <c r="E150" s="344">
        <v>0</v>
      </c>
      <c r="F150" s="347" t="s">
        <v>449</v>
      </c>
      <c r="G150" s="344">
        <v>0</v>
      </c>
      <c r="H150" s="347" t="s">
        <v>453</v>
      </c>
      <c r="I150" s="344">
        <v>0</v>
      </c>
      <c r="J150" s="347"/>
      <c r="K150" s="344"/>
      <c r="L150" s="347"/>
      <c r="M150" s="344"/>
      <c r="N150" s="347"/>
      <c r="O150" s="344"/>
      <c r="P150" s="347"/>
      <c r="Q150" s="344"/>
      <c r="R150" s="347"/>
      <c r="S150" s="344"/>
      <c r="T150" s="347"/>
      <c r="U150" s="344"/>
      <c r="V150" s="347"/>
      <c r="W150" s="344"/>
      <c r="X150" s="347"/>
      <c r="Y150" s="344"/>
      <c r="Z150" s="347"/>
      <c r="AA150" s="344"/>
      <c r="AB150" s="347"/>
      <c r="AC150" s="344"/>
      <c r="AD150" s="347"/>
      <c r="AE150" s="344"/>
    </row>
    <row r="151" spans="1:39">
      <c r="A151" s="306" t="s">
        <v>183</v>
      </c>
      <c r="B151" s="347" t="s">
        <v>451</v>
      </c>
      <c r="C151" s="344">
        <v>0</v>
      </c>
      <c r="D151" s="383" t="s">
        <v>418</v>
      </c>
      <c r="E151" s="344">
        <v>0</v>
      </c>
      <c r="F151" s="347" t="s">
        <v>451</v>
      </c>
      <c r="G151" s="344">
        <v>0</v>
      </c>
      <c r="H151" s="347" t="s">
        <v>418</v>
      </c>
      <c r="I151" s="344">
        <v>0</v>
      </c>
      <c r="J151" s="347"/>
      <c r="K151" s="344"/>
      <c r="L151" s="347"/>
      <c r="M151" s="344"/>
      <c r="N151" s="347"/>
      <c r="O151" s="344"/>
      <c r="P151" s="347"/>
      <c r="Q151" s="344"/>
      <c r="R151" s="347"/>
      <c r="S151" s="344"/>
      <c r="T151" s="347"/>
      <c r="U151" s="344"/>
      <c r="V151" s="347"/>
      <c r="W151" s="344"/>
      <c r="X151" s="347"/>
      <c r="Y151" s="344"/>
      <c r="Z151" s="347"/>
      <c r="AA151" s="344"/>
      <c r="AB151" s="347"/>
      <c r="AC151" s="344"/>
      <c r="AD151" s="347"/>
      <c r="AE151" s="344"/>
    </row>
    <row r="152" spans="1:39">
      <c r="A152" s="306" t="s">
        <v>212</v>
      </c>
      <c r="B152" s="347"/>
      <c r="C152" s="344"/>
      <c r="D152" s="347"/>
      <c r="E152" s="344"/>
      <c r="F152" s="347"/>
      <c r="G152" s="344"/>
      <c r="H152" s="347"/>
      <c r="I152" s="344"/>
      <c r="J152" s="347"/>
      <c r="K152" s="344"/>
      <c r="L152" s="347"/>
      <c r="M152" s="344"/>
      <c r="N152" s="347"/>
      <c r="O152" s="344"/>
      <c r="P152" s="347"/>
      <c r="Q152" s="344"/>
      <c r="R152" s="347"/>
      <c r="S152" s="344"/>
      <c r="T152" s="347"/>
      <c r="U152" s="344"/>
      <c r="V152" s="347"/>
      <c r="W152" s="344"/>
      <c r="X152" s="347"/>
      <c r="Y152" s="344"/>
      <c r="Z152" s="347"/>
      <c r="AA152" s="344"/>
      <c r="AB152" s="347"/>
      <c r="AC152" s="344"/>
      <c r="AD152" s="347"/>
      <c r="AE152" s="344"/>
    </row>
    <row r="153" spans="1:39">
      <c r="A153" s="306" t="s">
        <v>213</v>
      </c>
      <c r="B153" s="347"/>
      <c r="C153" s="344"/>
      <c r="D153" s="347"/>
      <c r="E153" s="344"/>
      <c r="F153" s="347"/>
      <c r="G153" s="344"/>
      <c r="H153" s="347"/>
      <c r="I153" s="344"/>
      <c r="J153" s="347"/>
      <c r="K153" s="344"/>
      <c r="L153" s="347"/>
      <c r="M153" s="344"/>
      <c r="N153" s="347"/>
      <c r="O153" s="344"/>
      <c r="P153" s="347"/>
      <c r="Q153" s="344"/>
      <c r="R153" s="347"/>
      <c r="S153" s="344"/>
      <c r="T153" s="347"/>
      <c r="U153" s="344"/>
      <c r="V153" s="347"/>
      <c r="W153" s="344"/>
      <c r="X153" s="347"/>
      <c r="Y153" s="344"/>
      <c r="Z153" s="347"/>
      <c r="AA153" s="344"/>
      <c r="AB153" s="347"/>
      <c r="AC153" s="344"/>
      <c r="AD153" s="347"/>
      <c r="AE153" s="344"/>
    </row>
    <row r="154" spans="1:39" ht="13.5" thickBot="1">
      <c r="A154" s="295" t="s">
        <v>214</v>
      </c>
      <c r="B154" s="347"/>
      <c r="C154" s="344"/>
      <c r="D154" s="347"/>
      <c r="E154" s="344"/>
      <c r="F154" s="347"/>
      <c r="G154" s="344"/>
      <c r="H154" s="347"/>
      <c r="I154" s="344"/>
      <c r="J154" s="347"/>
      <c r="K154" s="344"/>
      <c r="L154" s="347"/>
      <c r="M154" s="344"/>
      <c r="N154" s="347"/>
      <c r="O154" s="344"/>
      <c r="P154" s="347"/>
      <c r="Q154" s="344"/>
      <c r="R154" s="347"/>
      <c r="S154" s="344"/>
      <c r="T154" s="347"/>
      <c r="U154" s="344"/>
      <c r="V154" s="347"/>
      <c r="W154" s="344"/>
      <c r="X154" s="347"/>
      <c r="Y154" s="344"/>
      <c r="Z154" s="347"/>
      <c r="AA154" s="344"/>
      <c r="AB154" s="347"/>
      <c r="AC154" s="344"/>
      <c r="AD154" s="347"/>
      <c r="AE154" s="344"/>
    </row>
    <row r="155" spans="1:39" ht="15">
      <c r="A155" s="307"/>
      <c r="B155" s="282"/>
      <c r="C155" s="265"/>
      <c r="D155" s="264"/>
      <c r="E155" s="265"/>
      <c r="F155" s="264"/>
      <c r="G155" s="265"/>
      <c r="H155" s="264"/>
      <c r="I155" s="265"/>
      <c r="J155" s="264"/>
      <c r="K155" s="265"/>
      <c r="L155" s="264"/>
      <c r="M155" s="265"/>
      <c r="N155" s="264"/>
      <c r="O155" s="265"/>
      <c r="P155" s="264"/>
      <c r="Q155" s="265"/>
      <c r="R155" s="264"/>
      <c r="S155" s="265"/>
      <c r="T155" s="264"/>
      <c r="U155" s="265"/>
      <c r="V155" s="264"/>
      <c r="W155" s="265"/>
      <c r="X155" s="264"/>
      <c r="Y155" s="265"/>
      <c r="Z155" s="264"/>
      <c r="AA155" s="265"/>
      <c r="AB155" s="264"/>
      <c r="AC155" s="265"/>
      <c r="AD155" s="264"/>
      <c r="AE155" s="265"/>
      <c r="AM155" s="113"/>
    </row>
    <row r="156" spans="1:39">
      <c r="A156" s="308" t="s">
        <v>79</v>
      </c>
      <c r="B156" s="283"/>
      <c r="C156" s="267"/>
      <c r="D156" s="266"/>
      <c r="E156" s="267"/>
      <c r="F156" s="266"/>
      <c r="G156" s="267"/>
      <c r="H156" s="266"/>
      <c r="I156" s="267"/>
      <c r="J156" s="266"/>
      <c r="K156" s="267"/>
      <c r="L156" s="266"/>
      <c r="M156" s="267"/>
      <c r="N156" s="266"/>
      <c r="O156" s="267"/>
      <c r="P156" s="266"/>
      <c r="Q156" s="267"/>
      <c r="R156" s="266"/>
      <c r="S156" s="267"/>
      <c r="T156" s="266"/>
      <c r="U156" s="267"/>
      <c r="V156" s="266"/>
      <c r="W156" s="267"/>
      <c r="X156" s="266"/>
      <c r="Y156" s="267"/>
      <c r="Z156" s="266"/>
      <c r="AA156" s="267"/>
      <c r="AB156" s="266"/>
      <c r="AC156" s="267"/>
      <c r="AD156" s="266"/>
      <c r="AE156" s="267"/>
    </row>
    <row r="157" spans="1:39" ht="12.75" customHeight="1">
      <c r="A157" s="309" t="s">
        <v>22</v>
      </c>
      <c r="B157" s="401" t="s">
        <v>463</v>
      </c>
      <c r="C157" s="402">
        <v>0</v>
      </c>
      <c r="D157" s="401" t="s">
        <v>464</v>
      </c>
      <c r="E157" s="402">
        <v>0</v>
      </c>
      <c r="F157" s="401" t="s">
        <v>463</v>
      </c>
      <c r="G157" s="402">
        <v>0</v>
      </c>
      <c r="H157" s="401" t="s">
        <v>464</v>
      </c>
      <c r="I157" s="402">
        <v>0</v>
      </c>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row>
    <row r="158" spans="1:39" ht="12.75" customHeight="1">
      <c r="A158" s="309" t="s">
        <v>23</v>
      </c>
      <c r="B158" s="401" t="s">
        <v>465</v>
      </c>
      <c r="C158" s="402">
        <v>0</v>
      </c>
      <c r="D158" s="401" t="s">
        <v>466</v>
      </c>
      <c r="E158" s="402">
        <v>0</v>
      </c>
      <c r="F158" s="401" t="s">
        <v>465</v>
      </c>
      <c r="G158" s="402">
        <v>0</v>
      </c>
      <c r="H158" s="401" t="s">
        <v>466</v>
      </c>
      <c r="I158" s="402">
        <v>0</v>
      </c>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row>
    <row r="159" spans="1:39" ht="13.5" customHeight="1" thickBot="1">
      <c r="A159" s="309" t="s">
        <v>220</v>
      </c>
      <c r="B159" s="399" t="s">
        <v>409</v>
      </c>
      <c r="C159" s="400"/>
      <c r="D159" s="399" t="s">
        <v>410</v>
      </c>
      <c r="E159" s="400"/>
      <c r="F159" s="399" t="s">
        <v>409</v>
      </c>
      <c r="G159" s="400"/>
      <c r="H159" s="399" t="s">
        <v>410</v>
      </c>
      <c r="I159" s="400"/>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row>
    <row r="160" spans="1:39" ht="19.5" thickBot="1">
      <c r="A160" s="291" t="s">
        <v>27</v>
      </c>
      <c r="B160" s="109"/>
      <c r="C160" s="114"/>
      <c r="D160" s="140"/>
      <c r="E160" s="114"/>
      <c r="F160" s="140"/>
      <c r="G160" s="114"/>
      <c r="H160" s="140"/>
      <c r="I160" s="114"/>
      <c r="J160" s="140"/>
      <c r="K160" s="114"/>
      <c r="L160" s="140"/>
      <c r="M160" s="114"/>
      <c r="N160" s="140"/>
      <c r="O160" s="114"/>
      <c r="P160" s="140"/>
      <c r="Q160" s="114"/>
      <c r="R160" s="140"/>
      <c r="S160" s="114"/>
      <c r="T160" s="140"/>
      <c r="U160" s="114"/>
      <c r="V160" s="140"/>
      <c r="W160" s="114"/>
      <c r="X160" s="140"/>
      <c r="Y160" s="114"/>
      <c r="Z160" s="140"/>
      <c r="AA160" s="114"/>
      <c r="AB160" s="140"/>
      <c r="AC160" s="114"/>
      <c r="AD160" s="140"/>
      <c r="AE160" s="114"/>
    </row>
    <row r="161" spans="1:45">
      <c r="A161" s="305" t="s">
        <v>157</v>
      </c>
      <c r="B161" s="280"/>
      <c r="C161" s="344">
        <v>69.1875</v>
      </c>
      <c r="D161" s="143"/>
      <c r="E161" s="344">
        <v>91.6875</v>
      </c>
      <c r="F161" s="143"/>
      <c r="G161" s="344">
        <v>69.1875</v>
      </c>
      <c r="H161" s="143"/>
      <c r="I161" s="344">
        <v>91.6875</v>
      </c>
      <c r="J161" s="143"/>
      <c r="K161" s="344"/>
      <c r="L161" s="143"/>
      <c r="M161" s="344"/>
      <c r="N161" s="143"/>
      <c r="O161" s="344"/>
      <c r="P161" s="143"/>
      <c r="Q161" s="344"/>
      <c r="R161" s="143"/>
      <c r="S161" s="344"/>
      <c r="T161" s="143"/>
      <c r="U161" s="344"/>
      <c r="V161" s="143"/>
      <c r="W161" s="344"/>
      <c r="X161" s="143"/>
      <c r="Y161" s="344"/>
      <c r="Z161" s="143"/>
      <c r="AA161" s="344"/>
      <c r="AB161" s="143"/>
      <c r="AC161" s="344"/>
      <c r="AD161" s="143"/>
      <c r="AE161" s="344"/>
    </row>
    <row r="162" spans="1:45">
      <c r="A162" s="305" t="s">
        <v>153</v>
      </c>
      <c r="B162" s="281"/>
      <c r="C162" s="344">
        <v>64.125</v>
      </c>
      <c r="D162" s="142"/>
      <c r="E162" s="344">
        <v>84.9375</v>
      </c>
      <c r="F162" s="142"/>
      <c r="G162" s="344">
        <v>64.125</v>
      </c>
      <c r="H162" s="142"/>
      <c r="I162" s="344">
        <v>84.9375</v>
      </c>
      <c r="J162" s="142"/>
      <c r="K162" s="344"/>
      <c r="L162" s="142"/>
      <c r="M162" s="344"/>
      <c r="N162" s="142"/>
      <c r="O162" s="344"/>
      <c r="P162" s="142"/>
      <c r="Q162" s="344"/>
      <c r="R162" s="142"/>
      <c r="S162" s="344"/>
      <c r="T162" s="142"/>
      <c r="U162" s="344"/>
      <c r="V162" s="142"/>
      <c r="W162" s="344"/>
      <c r="X162" s="142"/>
      <c r="Y162" s="344"/>
      <c r="Z162" s="142"/>
      <c r="AA162" s="344"/>
      <c r="AB162" s="142"/>
      <c r="AC162" s="344"/>
      <c r="AD162" s="142"/>
      <c r="AE162" s="344"/>
    </row>
    <row r="163" spans="1:45" s="113" customFormat="1" ht="12.75" customHeight="1">
      <c r="A163" s="305" t="s">
        <v>107</v>
      </c>
      <c r="B163" s="281"/>
      <c r="C163" s="344">
        <v>110.069302894415</v>
      </c>
      <c r="D163" s="142"/>
      <c r="E163" s="379">
        <v>110.069302894415</v>
      </c>
      <c r="F163" s="142"/>
      <c r="G163" s="379">
        <v>110.069302894415</v>
      </c>
      <c r="H163" s="142"/>
      <c r="I163" s="379">
        <v>110.069302894415</v>
      </c>
      <c r="J163" s="142"/>
      <c r="K163" s="344"/>
      <c r="L163" s="142"/>
      <c r="M163" s="344"/>
      <c r="N163" s="142"/>
      <c r="O163" s="344"/>
      <c r="P163" s="142"/>
      <c r="Q163" s="344"/>
      <c r="R163" s="142"/>
      <c r="S163" s="344"/>
      <c r="T163" s="142"/>
      <c r="U163" s="344"/>
      <c r="V163" s="142"/>
      <c r="W163" s="344"/>
      <c r="X163" s="142"/>
      <c r="Y163" s="344"/>
      <c r="Z163" s="142"/>
      <c r="AA163" s="344"/>
      <c r="AB163" s="142"/>
      <c r="AC163" s="344"/>
      <c r="AD163" s="142"/>
      <c r="AE163" s="344"/>
      <c r="AF163" s="105"/>
      <c r="AG163" s="105"/>
      <c r="AH163" s="105"/>
      <c r="AI163" s="105"/>
      <c r="AJ163" s="105"/>
      <c r="AK163" s="105"/>
      <c r="AL163" s="105"/>
      <c r="AM163" s="105"/>
      <c r="AN163" s="105"/>
      <c r="AO163" s="105"/>
      <c r="AP163" s="105"/>
      <c r="AQ163" s="105"/>
      <c r="AR163" s="105"/>
      <c r="AS163" s="105"/>
    </row>
    <row r="164" spans="1:45" s="113" customFormat="1" ht="12.75" customHeight="1">
      <c r="A164" s="305" t="s">
        <v>108</v>
      </c>
      <c r="B164" s="281"/>
      <c r="C164" s="344">
        <v>77.456176110884641</v>
      </c>
      <c r="D164" s="142"/>
      <c r="E164" s="344">
        <v>77.456176110884641</v>
      </c>
      <c r="F164" s="142"/>
      <c r="G164" s="344">
        <v>77.456176110884641</v>
      </c>
      <c r="H164" s="142"/>
      <c r="I164" s="344">
        <v>77.456176110884641</v>
      </c>
      <c r="J164" s="142"/>
      <c r="K164" s="344"/>
      <c r="L164" s="142"/>
      <c r="M164" s="344"/>
      <c r="N164" s="142"/>
      <c r="O164" s="344"/>
      <c r="P164" s="142"/>
      <c r="Q164" s="344"/>
      <c r="R164" s="142"/>
      <c r="S164" s="344"/>
      <c r="T164" s="142"/>
      <c r="U164" s="344"/>
      <c r="V164" s="142"/>
      <c r="W164" s="344"/>
      <c r="X164" s="142"/>
      <c r="Y164" s="344"/>
      <c r="Z164" s="142"/>
      <c r="AA164" s="344"/>
      <c r="AB164" s="142"/>
      <c r="AC164" s="344"/>
      <c r="AD164" s="142"/>
      <c r="AE164" s="344"/>
      <c r="AH164" s="105"/>
      <c r="AI164" s="105"/>
      <c r="AJ164" s="105"/>
      <c r="AK164" s="105"/>
      <c r="AL164" s="105"/>
      <c r="AM164" s="105"/>
    </row>
    <row r="165" spans="1:45" s="113" customFormat="1" ht="13.5" customHeight="1">
      <c r="A165" s="292" t="s">
        <v>109</v>
      </c>
      <c r="B165" s="281"/>
      <c r="C165" s="379">
        <v>93.762739502649822</v>
      </c>
      <c r="D165" s="142"/>
      <c r="E165" s="379">
        <v>93.762739502649822</v>
      </c>
      <c r="F165" s="142"/>
      <c r="G165" s="379">
        <v>93.762739502649822</v>
      </c>
      <c r="H165" s="142"/>
      <c r="I165" s="379">
        <v>93.762739502649822</v>
      </c>
      <c r="J165" s="142"/>
      <c r="K165" s="344"/>
      <c r="L165" s="142"/>
      <c r="M165" s="344"/>
      <c r="N165" s="142"/>
      <c r="O165" s="344"/>
      <c r="P165" s="142"/>
      <c r="Q165" s="344"/>
      <c r="R165" s="142"/>
      <c r="S165" s="344"/>
      <c r="T165" s="142"/>
      <c r="U165" s="344"/>
      <c r="V165" s="142"/>
      <c r="W165" s="344"/>
      <c r="X165" s="142"/>
      <c r="Y165" s="344"/>
      <c r="Z165" s="142"/>
      <c r="AA165" s="344"/>
      <c r="AB165" s="142"/>
      <c r="AC165" s="344"/>
      <c r="AD165" s="142"/>
      <c r="AE165" s="344"/>
      <c r="AH165" s="105"/>
      <c r="AI165" s="105"/>
      <c r="AJ165" s="105"/>
      <c r="AK165" s="105"/>
      <c r="AL165" s="105"/>
      <c r="AM165" s="105"/>
    </row>
    <row r="166" spans="1:45">
      <c r="A166" s="368" t="s">
        <v>380</v>
      </c>
      <c r="B166" s="281"/>
      <c r="C166" s="344"/>
      <c r="D166" s="142"/>
      <c r="E166" s="344"/>
      <c r="F166" s="142"/>
      <c r="G166" s="344"/>
      <c r="H166" s="142"/>
      <c r="I166" s="344"/>
      <c r="J166" s="142"/>
      <c r="K166" s="344"/>
      <c r="L166" s="142"/>
      <c r="M166" s="344"/>
      <c r="N166" s="142"/>
      <c r="O166" s="344"/>
      <c r="P166" s="142"/>
      <c r="Q166" s="344"/>
      <c r="R166" s="142"/>
      <c r="S166" s="344"/>
      <c r="T166" s="142"/>
      <c r="U166" s="344"/>
      <c r="V166" s="142"/>
      <c r="W166" s="344"/>
      <c r="X166" s="142"/>
      <c r="Y166" s="344"/>
      <c r="Z166" s="142"/>
      <c r="AA166" s="344"/>
      <c r="AB166" s="142"/>
      <c r="AC166" s="344"/>
      <c r="AD166" s="142"/>
      <c r="AE166" s="344"/>
      <c r="AF166" s="113"/>
      <c r="AG166" s="113"/>
      <c r="AN166" s="113"/>
      <c r="AO166" s="113"/>
      <c r="AP166" s="113"/>
      <c r="AQ166" s="113"/>
      <c r="AR166" s="113"/>
      <c r="AS166" s="113"/>
    </row>
    <row r="167" spans="1:45">
      <c r="A167" s="368" t="s">
        <v>381</v>
      </c>
      <c r="B167" s="281"/>
      <c r="C167" s="344"/>
      <c r="D167" s="142"/>
      <c r="E167" s="344"/>
      <c r="F167" s="142"/>
      <c r="G167" s="344"/>
      <c r="H167" s="142"/>
      <c r="I167" s="344"/>
      <c r="J167" s="142"/>
      <c r="K167" s="344"/>
      <c r="L167" s="142"/>
      <c r="M167" s="344"/>
      <c r="N167" s="142"/>
      <c r="O167" s="344"/>
      <c r="P167" s="142"/>
      <c r="Q167" s="344"/>
      <c r="R167" s="142"/>
      <c r="S167" s="344"/>
      <c r="T167" s="142"/>
      <c r="U167" s="344"/>
      <c r="V167" s="142"/>
      <c r="W167" s="344"/>
      <c r="X167" s="142"/>
      <c r="Y167" s="344"/>
      <c r="Z167" s="142"/>
      <c r="AA167" s="344"/>
      <c r="AB167" s="142"/>
      <c r="AC167" s="344"/>
      <c r="AD167" s="142"/>
      <c r="AE167" s="344"/>
    </row>
    <row r="168" spans="1:45">
      <c r="A168" s="368" t="s">
        <v>382</v>
      </c>
      <c r="B168" s="281"/>
      <c r="C168" s="344"/>
      <c r="D168" s="142"/>
      <c r="E168" s="344"/>
      <c r="F168" s="142"/>
      <c r="G168" s="344"/>
      <c r="H168" s="142"/>
      <c r="I168" s="344"/>
      <c r="J168" s="142"/>
      <c r="K168" s="344"/>
      <c r="L168" s="142"/>
      <c r="M168" s="344"/>
      <c r="N168" s="142"/>
      <c r="O168" s="344"/>
      <c r="P168" s="142"/>
      <c r="Q168" s="344"/>
      <c r="R168" s="142"/>
      <c r="S168" s="344"/>
      <c r="T168" s="142"/>
      <c r="U168" s="344"/>
      <c r="V168" s="142"/>
      <c r="W168" s="344"/>
      <c r="X168" s="142"/>
      <c r="Y168" s="344"/>
      <c r="Z168" s="142"/>
      <c r="AA168" s="344"/>
      <c r="AB168" s="142"/>
      <c r="AC168" s="344"/>
      <c r="AD168" s="142"/>
      <c r="AE168" s="344"/>
    </row>
    <row r="169" spans="1:45">
      <c r="A169" s="368"/>
      <c r="B169" s="281"/>
      <c r="C169" s="344"/>
      <c r="D169" s="142"/>
      <c r="E169" s="344"/>
      <c r="F169" s="142"/>
      <c r="G169" s="344"/>
      <c r="H169" s="142"/>
      <c r="I169" s="344"/>
      <c r="J169" s="142"/>
      <c r="K169" s="344"/>
      <c r="L169" s="142"/>
      <c r="M169" s="344"/>
      <c r="N169" s="142"/>
      <c r="O169" s="344"/>
      <c r="P169" s="142"/>
      <c r="Q169" s="344"/>
      <c r="R169" s="142"/>
      <c r="S169" s="344"/>
      <c r="T169" s="142"/>
      <c r="U169" s="344"/>
      <c r="V169" s="142"/>
      <c r="W169" s="344"/>
      <c r="X169" s="142"/>
      <c r="Y169" s="344"/>
      <c r="Z169" s="142"/>
      <c r="AA169" s="344"/>
      <c r="AB169" s="142"/>
      <c r="AC169" s="344"/>
      <c r="AD169" s="142"/>
      <c r="AE169" s="344"/>
    </row>
    <row r="170" spans="1:45">
      <c r="A170" s="368"/>
      <c r="B170" s="281"/>
      <c r="C170" s="344"/>
      <c r="D170" s="142"/>
      <c r="E170" s="344"/>
      <c r="F170" s="142"/>
      <c r="G170" s="344"/>
      <c r="H170" s="142"/>
      <c r="I170" s="344"/>
      <c r="J170" s="142"/>
      <c r="K170" s="344"/>
      <c r="L170" s="142"/>
      <c r="M170" s="344"/>
      <c r="N170" s="142"/>
      <c r="O170" s="344"/>
      <c r="P170" s="142"/>
      <c r="Q170" s="344"/>
      <c r="R170" s="142"/>
      <c r="S170" s="344"/>
      <c r="T170" s="142"/>
      <c r="U170" s="344"/>
      <c r="V170" s="142"/>
      <c r="W170" s="344"/>
      <c r="X170" s="142"/>
      <c r="Y170" s="344"/>
      <c r="Z170" s="142"/>
      <c r="AA170" s="344"/>
      <c r="AB170" s="142"/>
      <c r="AC170" s="344"/>
      <c r="AD170" s="142"/>
      <c r="AE170" s="344"/>
    </row>
    <row r="171" spans="1:45">
      <c r="A171" s="368"/>
      <c r="B171" s="281"/>
      <c r="C171" s="344"/>
      <c r="D171" s="142"/>
      <c r="E171" s="344"/>
      <c r="F171" s="142"/>
      <c r="G171" s="344"/>
      <c r="H171" s="142"/>
      <c r="I171" s="344"/>
      <c r="J171" s="142"/>
      <c r="K171" s="344"/>
      <c r="L171" s="142"/>
      <c r="M171" s="344"/>
      <c r="N171" s="142"/>
      <c r="O171" s="344"/>
      <c r="P171" s="142"/>
      <c r="Q171" s="344"/>
      <c r="R171" s="142"/>
      <c r="S171" s="344"/>
      <c r="T171" s="142"/>
      <c r="U171" s="344"/>
      <c r="V171" s="142"/>
      <c r="W171" s="344"/>
      <c r="X171" s="142"/>
      <c r="Y171" s="344"/>
      <c r="Z171" s="142"/>
      <c r="AA171" s="344"/>
      <c r="AB171" s="142"/>
      <c r="AC171" s="344"/>
      <c r="AD171" s="142"/>
      <c r="AE171" s="344"/>
    </row>
    <row r="172" spans="1:45">
      <c r="A172" s="368"/>
      <c r="B172" s="281"/>
      <c r="C172" s="344"/>
      <c r="D172" s="142"/>
      <c r="E172" s="344"/>
      <c r="F172" s="142"/>
      <c r="G172" s="344"/>
      <c r="H172" s="142"/>
      <c r="I172" s="344"/>
      <c r="J172" s="142"/>
      <c r="K172" s="344"/>
      <c r="L172" s="142"/>
      <c r="M172" s="344"/>
      <c r="N172" s="142"/>
      <c r="O172" s="344"/>
      <c r="P172" s="142"/>
      <c r="Q172" s="344"/>
      <c r="R172" s="142"/>
      <c r="S172" s="344"/>
      <c r="T172" s="142"/>
      <c r="U172" s="344"/>
      <c r="V172" s="142"/>
      <c r="W172" s="344"/>
      <c r="X172" s="142"/>
      <c r="Y172" s="344"/>
      <c r="Z172" s="142"/>
      <c r="AA172" s="344"/>
      <c r="AB172" s="142"/>
      <c r="AC172" s="344"/>
      <c r="AD172" s="142"/>
      <c r="AE172" s="344"/>
    </row>
    <row r="173" spans="1:45">
      <c r="A173" s="316"/>
      <c r="B173" s="285"/>
      <c r="C173" s="271"/>
      <c r="D173" s="270"/>
      <c r="E173" s="271"/>
      <c r="F173" s="270"/>
      <c r="G173" s="271"/>
      <c r="H173" s="270"/>
      <c r="I173" s="271"/>
      <c r="J173" s="270"/>
      <c r="K173" s="271"/>
      <c r="L173" s="270"/>
      <c r="M173" s="271"/>
      <c r="N173" s="270"/>
      <c r="O173" s="271"/>
      <c r="P173" s="270"/>
      <c r="Q173" s="271"/>
      <c r="R173" s="270"/>
      <c r="S173" s="271"/>
      <c r="T173" s="270"/>
      <c r="U173" s="271"/>
      <c r="V173" s="270"/>
      <c r="W173" s="271"/>
      <c r="X173" s="270"/>
      <c r="Y173" s="271"/>
      <c r="Z173" s="270"/>
      <c r="AA173" s="271"/>
      <c r="AB173" s="270"/>
      <c r="AC173" s="271"/>
      <c r="AD173" s="270"/>
      <c r="AE173" s="271"/>
    </row>
    <row r="174" spans="1:45">
      <c r="A174" s="316"/>
      <c r="B174" s="286"/>
      <c r="C174" s="273"/>
      <c r="D174" s="272"/>
      <c r="E174" s="273"/>
      <c r="F174" s="272"/>
      <c r="G174" s="273"/>
      <c r="H174" s="272"/>
      <c r="I174" s="273"/>
      <c r="J174" s="272"/>
      <c r="K174" s="273"/>
      <c r="L174" s="272"/>
      <c r="M174" s="273"/>
      <c r="N174" s="272"/>
      <c r="O174" s="273"/>
      <c r="P174" s="272"/>
      <c r="Q174" s="273"/>
      <c r="R174" s="272"/>
      <c r="S174" s="273"/>
      <c r="T174" s="272"/>
      <c r="U174" s="273"/>
      <c r="V174" s="272"/>
      <c r="W174" s="273"/>
      <c r="X174" s="272"/>
      <c r="Y174" s="273"/>
      <c r="Z174" s="272"/>
      <c r="AA174" s="273"/>
      <c r="AB174" s="272"/>
      <c r="AC174" s="273"/>
      <c r="AD174" s="272"/>
      <c r="AE174" s="273"/>
    </row>
    <row r="175" spans="1:45">
      <c r="A175" s="316"/>
      <c r="B175" s="286"/>
      <c r="C175" s="273"/>
      <c r="D175" s="272"/>
      <c r="E175" s="273"/>
      <c r="F175" s="272"/>
      <c r="G175" s="273"/>
      <c r="H175" s="272"/>
      <c r="I175" s="273"/>
      <c r="J175" s="272"/>
      <c r="K175" s="273"/>
      <c r="L175" s="272"/>
      <c r="M175" s="273"/>
      <c r="N175" s="272"/>
      <c r="O175" s="273"/>
      <c r="P175" s="272"/>
      <c r="Q175" s="273"/>
      <c r="R175" s="272"/>
      <c r="S175" s="273"/>
      <c r="T175" s="272"/>
      <c r="U175" s="273"/>
      <c r="V175" s="272"/>
      <c r="W175" s="273"/>
      <c r="X175" s="272"/>
      <c r="Y175" s="273"/>
      <c r="Z175" s="272"/>
      <c r="AA175" s="273"/>
      <c r="AB175" s="272"/>
      <c r="AC175" s="273"/>
      <c r="AD175" s="272"/>
      <c r="AE175" s="273"/>
    </row>
    <row r="176" spans="1:45" s="113" customFormat="1">
      <c r="A176" s="316"/>
      <c r="B176" s="286"/>
      <c r="C176" s="273"/>
      <c r="D176" s="272"/>
      <c r="E176" s="273"/>
      <c r="F176" s="272"/>
      <c r="G176" s="273"/>
      <c r="H176" s="272"/>
      <c r="I176" s="273"/>
      <c r="J176" s="272"/>
      <c r="K176" s="273"/>
      <c r="L176" s="272"/>
      <c r="M176" s="273"/>
      <c r="N176" s="272"/>
      <c r="O176" s="273"/>
      <c r="P176" s="272"/>
      <c r="Q176" s="273"/>
      <c r="R176" s="272"/>
      <c r="S176" s="273"/>
      <c r="T176" s="272"/>
      <c r="U176" s="273"/>
      <c r="V176" s="272"/>
      <c r="W176" s="273"/>
      <c r="X176" s="272"/>
      <c r="Y176" s="273"/>
      <c r="Z176" s="272"/>
      <c r="AA176" s="273"/>
      <c r="AB176" s="272"/>
      <c r="AC176" s="273"/>
      <c r="AD176" s="272"/>
      <c r="AE176" s="273"/>
      <c r="AF176" s="105"/>
      <c r="AG176" s="105"/>
      <c r="AH176" s="105"/>
      <c r="AI176" s="105"/>
      <c r="AJ176" s="105"/>
      <c r="AK176" s="105"/>
      <c r="AL176" s="105"/>
      <c r="AM176" s="105"/>
      <c r="AN176" s="105"/>
      <c r="AO176" s="105"/>
      <c r="AP176" s="105"/>
      <c r="AQ176" s="105"/>
      <c r="AR176" s="105"/>
      <c r="AS176" s="105"/>
    </row>
    <row r="177" spans="1:45" s="113" customFormat="1">
      <c r="A177" s="316"/>
      <c r="B177" s="286"/>
      <c r="C177" s="273"/>
      <c r="D177" s="272"/>
      <c r="E177" s="273"/>
      <c r="F177" s="272"/>
      <c r="G177" s="273"/>
      <c r="H177" s="272"/>
      <c r="I177" s="273"/>
      <c r="J177" s="272"/>
      <c r="K177" s="273"/>
      <c r="L177" s="272"/>
      <c r="M177" s="273"/>
      <c r="N177" s="272"/>
      <c r="O177" s="273"/>
      <c r="P177" s="272"/>
      <c r="Q177" s="273"/>
      <c r="R177" s="272"/>
      <c r="S177" s="273"/>
      <c r="T177" s="272"/>
      <c r="U177" s="273"/>
      <c r="V177" s="272"/>
      <c r="W177" s="273"/>
      <c r="X177" s="272"/>
      <c r="Y177" s="273"/>
      <c r="Z177" s="272"/>
      <c r="AA177" s="273"/>
      <c r="AB177" s="272"/>
      <c r="AC177" s="273"/>
      <c r="AD177" s="272"/>
      <c r="AE177" s="273"/>
      <c r="AH177" s="105"/>
      <c r="AI177" s="105"/>
      <c r="AJ177" s="105"/>
      <c r="AK177" s="105"/>
      <c r="AL177" s="105"/>
      <c r="AM177" s="105"/>
    </row>
    <row r="178" spans="1:45" s="113" customFormat="1">
      <c r="A178" s="316"/>
      <c r="B178" s="286"/>
      <c r="C178" s="273"/>
      <c r="D178" s="272"/>
      <c r="E178" s="273"/>
      <c r="F178" s="272"/>
      <c r="G178" s="273"/>
      <c r="H178" s="272"/>
      <c r="I178" s="273"/>
      <c r="J178" s="272"/>
      <c r="K178" s="273"/>
      <c r="L178" s="272"/>
      <c r="M178" s="273"/>
      <c r="N178" s="272"/>
      <c r="O178" s="273"/>
      <c r="P178" s="272"/>
      <c r="Q178" s="273"/>
      <c r="R178" s="272"/>
      <c r="S178" s="273"/>
      <c r="T178" s="272"/>
      <c r="U178" s="273"/>
      <c r="V178" s="272"/>
      <c r="W178" s="273"/>
      <c r="X178" s="272"/>
      <c r="Y178" s="273"/>
      <c r="Z178" s="272"/>
      <c r="AA178" s="273"/>
      <c r="AB178" s="272"/>
      <c r="AC178" s="273"/>
      <c r="AD178" s="272"/>
      <c r="AE178" s="273"/>
      <c r="AH178" s="105"/>
      <c r="AI178" s="105"/>
      <c r="AJ178" s="105"/>
      <c r="AK178" s="105"/>
      <c r="AL178" s="105"/>
      <c r="AM178" s="105"/>
    </row>
    <row r="179" spans="1:45" s="113" customFormat="1" ht="13.5" thickBot="1">
      <c r="A179" s="317"/>
      <c r="B179" s="287"/>
      <c r="C179" s="275"/>
      <c r="D179" s="274"/>
      <c r="E179" s="275"/>
      <c r="F179" s="274"/>
      <c r="G179" s="275"/>
      <c r="H179" s="274"/>
      <c r="I179" s="275"/>
      <c r="J179" s="274"/>
      <c r="K179" s="275"/>
      <c r="L179" s="274"/>
      <c r="M179" s="275"/>
      <c r="N179" s="274"/>
      <c r="O179" s="275"/>
      <c r="P179" s="274"/>
      <c r="Q179" s="275"/>
      <c r="R179" s="274"/>
      <c r="S179" s="275"/>
      <c r="T179" s="274"/>
      <c r="U179" s="275"/>
      <c r="V179" s="274"/>
      <c r="W179" s="275"/>
      <c r="X179" s="274"/>
      <c r="Y179" s="275"/>
      <c r="Z179" s="274"/>
      <c r="AA179" s="275"/>
      <c r="AB179" s="274"/>
      <c r="AC179" s="275"/>
      <c r="AD179" s="274"/>
      <c r="AE179" s="275"/>
      <c r="AH179" s="105"/>
      <c r="AI179" s="105"/>
      <c r="AJ179" s="105"/>
      <c r="AK179" s="105"/>
      <c r="AL179" s="105"/>
      <c r="AM179" s="105"/>
    </row>
    <row r="180" spans="1:45" ht="15">
      <c r="A180" s="307"/>
      <c r="B180" s="282"/>
      <c r="C180" s="265"/>
      <c r="D180" s="264"/>
      <c r="E180" s="265"/>
      <c r="F180" s="264"/>
      <c r="G180" s="265"/>
      <c r="H180" s="264"/>
      <c r="I180" s="265"/>
      <c r="J180" s="264"/>
      <c r="K180" s="265"/>
      <c r="L180" s="264"/>
      <c r="M180" s="265"/>
      <c r="N180" s="264"/>
      <c r="O180" s="265"/>
      <c r="P180" s="264"/>
      <c r="Q180" s="265"/>
      <c r="R180" s="264"/>
      <c r="S180" s="265"/>
      <c r="T180" s="264"/>
      <c r="U180" s="265"/>
      <c r="V180" s="264"/>
      <c r="W180" s="265"/>
      <c r="X180" s="264"/>
      <c r="Y180" s="265"/>
      <c r="Z180" s="264"/>
      <c r="AA180" s="265"/>
      <c r="AB180" s="264"/>
      <c r="AC180" s="265"/>
      <c r="AD180" s="264"/>
      <c r="AE180" s="265"/>
      <c r="AF180" s="113"/>
      <c r="AG180" s="113"/>
      <c r="AN180" s="113"/>
      <c r="AO180" s="113"/>
      <c r="AP180" s="113"/>
      <c r="AQ180" s="113"/>
      <c r="AR180" s="113"/>
      <c r="AS180" s="113"/>
    </row>
    <row r="181" spans="1:45">
      <c r="A181" s="308" t="s">
        <v>79</v>
      </c>
      <c r="B181" s="283"/>
      <c r="C181" s="267"/>
      <c r="D181" s="266"/>
      <c r="E181" s="267"/>
      <c r="F181" s="266"/>
      <c r="G181" s="267"/>
      <c r="H181" s="266"/>
      <c r="I181" s="267"/>
      <c r="J181" s="266"/>
      <c r="K181" s="267"/>
      <c r="L181" s="266"/>
      <c r="M181" s="267"/>
      <c r="N181" s="266"/>
      <c r="O181" s="267"/>
      <c r="P181" s="266"/>
      <c r="Q181" s="267"/>
      <c r="R181" s="266"/>
      <c r="S181" s="267"/>
      <c r="T181" s="266"/>
      <c r="U181" s="267"/>
      <c r="V181" s="266"/>
      <c r="W181" s="267"/>
      <c r="X181" s="266"/>
      <c r="Y181" s="267"/>
      <c r="Z181" s="266"/>
      <c r="AA181" s="267"/>
      <c r="AB181" s="266"/>
      <c r="AC181" s="267"/>
      <c r="AD181" s="266"/>
      <c r="AE181" s="267"/>
    </row>
    <row r="182" spans="1:45" ht="12.75" customHeight="1">
      <c r="A182" s="309" t="s">
        <v>217</v>
      </c>
      <c r="B182" s="398" t="s">
        <v>467</v>
      </c>
      <c r="C182" s="398">
        <v>0</v>
      </c>
      <c r="D182" s="398" t="s">
        <v>467</v>
      </c>
      <c r="E182" s="398">
        <v>0</v>
      </c>
      <c r="F182" s="398" t="s">
        <v>467</v>
      </c>
      <c r="G182" s="398">
        <v>0</v>
      </c>
      <c r="H182" s="398" t="s">
        <v>467</v>
      </c>
      <c r="I182" s="398">
        <v>0</v>
      </c>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row>
    <row r="183" spans="1:45" ht="12.75" customHeight="1">
      <c r="A183" s="309" t="s">
        <v>219</v>
      </c>
      <c r="B183" s="398" t="s">
        <v>467</v>
      </c>
      <c r="C183" s="398">
        <v>0</v>
      </c>
      <c r="D183" s="398" t="s">
        <v>467</v>
      </c>
      <c r="E183" s="398">
        <v>0</v>
      </c>
      <c r="F183" s="398" t="s">
        <v>467</v>
      </c>
      <c r="G183" s="398">
        <v>0</v>
      </c>
      <c r="H183" s="398" t="s">
        <v>467</v>
      </c>
      <c r="I183" s="398">
        <v>0</v>
      </c>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row>
    <row r="184" spans="1:45" ht="13.5" customHeight="1" thickBot="1">
      <c r="A184" s="309" t="s">
        <v>218</v>
      </c>
      <c r="B184" s="398" t="s">
        <v>468</v>
      </c>
      <c r="C184" s="398">
        <v>0</v>
      </c>
      <c r="D184" s="398" t="s">
        <v>468</v>
      </c>
      <c r="E184" s="398">
        <v>0</v>
      </c>
      <c r="F184" s="398" t="s">
        <v>468</v>
      </c>
      <c r="G184" s="398">
        <v>0</v>
      </c>
      <c r="H184" s="398" t="s">
        <v>468</v>
      </c>
      <c r="I184" s="398">
        <v>0</v>
      </c>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row>
    <row r="185" spans="1:45" ht="16.5" thickBot="1">
      <c r="A185" s="291" t="s">
        <v>158</v>
      </c>
      <c r="B185" s="109"/>
      <c r="C185" s="110"/>
      <c r="D185" s="140"/>
      <c r="E185" s="110"/>
      <c r="F185" s="140"/>
      <c r="G185" s="110"/>
      <c r="H185" s="140"/>
      <c r="I185" s="110"/>
      <c r="J185" s="140"/>
      <c r="K185" s="110"/>
      <c r="L185" s="140"/>
      <c r="M185" s="110"/>
      <c r="N185" s="140"/>
      <c r="O185" s="110"/>
      <c r="P185" s="140"/>
      <c r="Q185" s="110"/>
      <c r="R185" s="140"/>
      <c r="S185" s="110"/>
      <c r="T185" s="140"/>
      <c r="U185" s="110"/>
      <c r="V185" s="140"/>
      <c r="W185" s="110"/>
      <c r="X185" s="140"/>
      <c r="Y185" s="110"/>
      <c r="Z185" s="140"/>
      <c r="AA185" s="110"/>
      <c r="AB185" s="140"/>
      <c r="AC185" s="110"/>
      <c r="AD185" s="140"/>
      <c r="AE185" s="110"/>
    </row>
    <row r="186" spans="1:45" ht="16.5" thickBot="1">
      <c r="A186" s="256" t="s">
        <v>16</v>
      </c>
      <c r="B186" s="278"/>
      <c r="C186" s="104"/>
      <c r="D186" s="141"/>
      <c r="E186" s="104"/>
      <c r="F186" s="141"/>
      <c r="G186" s="104"/>
      <c r="H186" s="141"/>
      <c r="I186" s="104"/>
      <c r="J186" s="141"/>
      <c r="K186" s="104"/>
      <c r="L186" s="141"/>
      <c r="M186" s="104"/>
      <c r="N186" s="141"/>
      <c r="O186" s="104"/>
      <c r="P186" s="141"/>
      <c r="Q186" s="104"/>
      <c r="R186" s="141"/>
      <c r="S186" s="104"/>
      <c r="T186" s="141"/>
      <c r="U186" s="104"/>
      <c r="V186" s="141"/>
      <c r="W186" s="104"/>
      <c r="X186" s="141"/>
      <c r="Y186" s="104"/>
      <c r="Z186" s="141"/>
      <c r="AA186" s="104"/>
      <c r="AB186" s="141"/>
      <c r="AC186" s="104"/>
      <c r="AD186" s="141"/>
      <c r="AE186" s="104"/>
    </row>
    <row r="187" spans="1:45">
      <c r="A187" s="305" t="s">
        <v>155</v>
      </c>
      <c r="B187" s="280"/>
      <c r="C187" s="352">
        <v>0.03</v>
      </c>
      <c r="D187" s="143"/>
      <c r="E187" s="352">
        <v>0.03</v>
      </c>
      <c r="F187" s="143"/>
      <c r="G187" s="352">
        <v>0.03</v>
      </c>
      <c r="H187" s="143"/>
      <c r="I187" s="352">
        <v>0.03</v>
      </c>
      <c r="J187" s="143"/>
      <c r="K187" s="352"/>
      <c r="L187" s="143"/>
      <c r="M187" s="352"/>
      <c r="N187" s="143"/>
      <c r="O187" s="352"/>
      <c r="P187" s="143"/>
      <c r="Q187" s="352"/>
      <c r="R187" s="143"/>
      <c r="S187" s="352"/>
      <c r="T187" s="143"/>
      <c r="U187" s="352"/>
      <c r="V187" s="143"/>
      <c r="W187" s="352"/>
      <c r="X187" s="143"/>
      <c r="Y187" s="352"/>
      <c r="Z187" s="143"/>
      <c r="AA187" s="352"/>
      <c r="AB187" s="143"/>
      <c r="AC187" s="352"/>
      <c r="AD187" s="143"/>
      <c r="AE187" s="352"/>
    </row>
    <row r="188" spans="1:45">
      <c r="A188" s="306" t="s">
        <v>0</v>
      </c>
      <c r="B188" s="281"/>
      <c r="C188" s="352">
        <v>7.6499999999999999E-2</v>
      </c>
      <c r="D188" s="142"/>
      <c r="E188" s="352">
        <v>7.6499999999999999E-2</v>
      </c>
      <c r="F188" s="142"/>
      <c r="G188" s="352">
        <v>7.6499999999999999E-2</v>
      </c>
      <c r="H188" s="142"/>
      <c r="I188" s="352">
        <v>7.6499999999999999E-2</v>
      </c>
      <c r="J188" s="142"/>
      <c r="K188" s="352"/>
      <c r="L188" s="142"/>
      <c r="M188" s="352"/>
      <c r="N188" s="142"/>
      <c r="O188" s="352"/>
      <c r="P188" s="142"/>
      <c r="Q188" s="352"/>
      <c r="R188" s="142"/>
      <c r="S188" s="352"/>
      <c r="T188" s="142"/>
      <c r="U188" s="352"/>
      <c r="V188" s="142"/>
      <c r="W188" s="352"/>
      <c r="X188" s="142"/>
      <c r="Y188" s="352"/>
      <c r="Z188" s="142"/>
      <c r="AA188" s="352"/>
      <c r="AB188" s="142"/>
      <c r="AC188" s="352"/>
      <c r="AD188" s="142"/>
      <c r="AE188" s="352"/>
    </row>
    <row r="189" spans="1:45">
      <c r="A189" s="306" t="s">
        <v>216</v>
      </c>
      <c r="B189" s="281"/>
      <c r="C189" s="352">
        <v>0.12</v>
      </c>
      <c r="D189" s="142"/>
      <c r="E189" s="385">
        <v>0.12</v>
      </c>
      <c r="F189" s="142"/>
      <c r="G189" s="385">
        <v>0.12</v>
      </c>
      <c r="H189" s="142"/>
      <c r="I189" s="385">
        <v>0.12</v>
      </c>
      <c r="J189" s="142"/>
      <c r="K189" s="352"/>
      <c r="L189" s="142"/>
      <c r="M189" s="352"/>
      <c r="N189" s="142"/>
      <c r="O189" s="352"/>
      <c r="P189" s="142"/>
      <c r="Q189" s="352"/>
      <c r="R189" s="142"/>
      <c r="S189" s="352"/>
      <c r="T189" s="142"/>
      <c r="U189" s="352"/>
      <c r="V189" s="142"/>
      <c r="W189" s="352"/>
      <c r="X189" s="142"/>
      <c r="Y189" s="352"/>
      <c r="Z189" s="142"/>
      <c r="AA189" s="352"/>
      <c r="AB189" s="142"/>
      <c r="AC189" s="352"/>
      <c r="AD189" s="142"/>
      <c r="AE189" s="352"/>
    </row>
    <row r="190" spans="1:45">
      <c r="A190" s="368" t="s">
        <v>383</v>
      </c>
      <c r="B190" s="288"/>
      <c r="C190" s="352"/>
      <c r="D190" s="144"/>
      <c r="E190" s="352"/>
      <c r="F190" s="144"/>
      <c r="G190" s="352"/>
      <c r="H190" s="144"/>
      <c r="I190" s="352"/>
      <c r="J190" s="144"/>
      <c r="K190" s="352"/>
      <c r="L190" s="144"/>
      <c r="M190" s="352"/>
      <c r="N190" s="144"/>
      <c r="O190" s="352"/>
      <c r="P190" s="144"/>
      <c r="Q190" s="352"/>
      <c r="R190" s="144"/>
      <c r="S190" s="352"/>
      <c r="T190" s="144"/>
      <c r="U190" s="352"/>
      <c r="V190" s="144"/>
      <c r="W190" s="352"/>
      <c r="X190" s="144"/>
      <c r="Y190" s="352"/>
      <c r="Z190" s="144"/>
      <c r="AA190" s="352"/>
      <c r="AB190" s="144"/>
      <c r="AC190" s="352"/>
      <c r="AD190" s="144"/>
      <c r="AE190" s="352"/>
    </row>
    <row r="191" spans="1:45">
      <c r="A191" s="368"/>
      <c r="B191" s="288"/>
      <c r="C191" s="352"/>
      <c r="D191" s="144"/>
      <c r="E191" s="352"/>
      <c r="F191" s="144"/>
      <c r="G191" s="352"/>
      <c r="H191" s="144"/>
      <c r="I191" s="352"/>
      <c r="J191" s="144"/>
      <c r="K191" s="352"/>
      <c r="L191" s="144"/>
      <c r="M191" s="352"/>
      <c r="N191" s="144"/>
      <c r="O191" s="352"/>
      <c r="P191" s="144"/>
      <c r="Q191" s="352"/>
      <c r="R191" s="144"/>
      <c r="S191" s="352"/>
      <c r="T191" s="144"/>
      <c r="U191" s="352"/>
      <c r="V191" s="144"/>
      <c r="W191" s="352"/>
      <c r="X191" s="144"/>
      <c r="Y191" s="352"/>
      <c r="Z191" s="144"/>
      <c r="AA191" s="352"/>
      <c r="AB191" s="144"/>
      <c r="AC191" s="352"/>
      <c r="AD191" s="144"/>
      <c r="AE191" s="352"/>
    </row>
    <row r="192" spans="1:45" ht="13.5" thickBot="1">
      <c r="A192" s="368"/>
      <c r="B192" s="289"/>
      <c r="C192" s="352"/>
      <c r="D192" s="145"/>
      <c r="E192" s="352"/>
      <c r="F192" s="145"/>
      <c r="G192" s="352"/>
      <c r="H192" s="145"/>
      <c r="I192" s="352"/>
      <c r="J192" s="145"/>
      <c r="K192" s="352"/>
      <c r="L192" s="145"/>
      <c r="M192" s="352"/>
      <c r="N192" s="145"/>
      <c r="O192" s="352"/>
      <c r="P192" s="145"/>
      <c r="Q192" s="352"/>
      <c r="R192" s="145"/>
      <c r="S192" s="352"/>
      <c r="T192" s="145"/>
      <c r="U192" s="352"/>
      <c r="V192" s="145"/>
      <c r="W192" s="352"/>
      <c r="X192" s="145"/>
      <c r="Y192" s="352"/>
      <c r="Z192" s="145"/>
      <c r="AA192" s="352"/>
      <c r="AB192" s="145"/>
      <c r="AC192" s="352"/>
      <c r="AD192" s="145"/>
      <c r="AE192" s="352"/>
    </row>
    <row r="193" spans="1:31" ht="15">
      <c r="A193" s="307"/>
      <c r="B193" s="282"/>
      <c r="C193" s="265"/>
      <c r="D193" s="264"/>
      <c r="E193" s="265"/>
      <c r="F193" s="264"/>
      <c r="G193" s="265"/>
      <c r="H193" s="264"/>
      <c r="I193" s="265"/>
      <c r="J193" s="264"/>
      <c r="K193" s="265"/>
      <c r="L193" s="264"/>
      <c r="M193" s="265"/>
      <c r="N193" s="264"/>
      <c r="O193" s="265"/>
      <c r="P193" s="264"/>
      <c r="Q193" s="265"/>
      <c r="R193" s="264"/>
      <c r="S193" s="265"/>
      <c r="T193" s="264"/>
      <c r="U193" s="265"/>
      <c r="V193" s="264"/>
      <c r="W193" s="265"/>
      <c r="X193" s="264"/>
      <c r="Y193" s="265"/>
      <c r="Z193" s="264"/>
      <c r="AA193" s="265"/>
      <c r="AB193" s="264"/>
      <c r="AC193" s="265"/>
      <c r="AD193" s="264"/>
      <c r="AE193" s="265"/>
    </row>
    <row r="194" spans="1:31">
      <c r="A194" s="308" t="s">
        <v>79</v>
      </c>
      <c r="B194" s="283"/>
      <c r="C194" s="267"/>
      <c r="D194" s="266"/>
      <c r="E194" s="267"/>
      <c r="F194" s="266"/>
      <c r="G194" s="267"/>
      <c r="H194" s="266"/>
      <c r="I194" s="267"/>
      <c r="J194" s="266"/>
      <c r="K194" s="267"/>
      <c r="L194" s="266"/>
      <c r="M194" s="267"/>
      <c r="N194" s="266"/>
      <c r="O194" s="267"/>
      <c r="P194" s="266"/>
      <c r="Q194" s="267"/>
      <c r="R194" s="266"/>
      <c r="S194" s="267"/>
      <c r="T194" s="266"/>
      <c r="U194" s="267"/>
      <c r="V194" s="266"/>
      <c r="W194" s="267"/>
      <c r="X194" s="266"/>
      <c r="Y194" s="267"/>
      <c r="Z194" s="266"/>
      <c r="AA194" s="267"/>
      <c r="AB194" s="266"/>
      <c r="AC194" s="267"/>
      <c r="AD194" s="266"/>
      <c r="AE194" s="267"/>
    </row>
    <row r="195" spans="1:31" ht="12.75" customHeight="1">
      <c r="A195" s="309" t="s">
        <v>215</v>
      </c>
      <c r="B195" s="398" t="s">
        <v>427</v>
      </c>
      <c r="C195" s="398">
        <v>0</v>
      </c>
      <c r="D195" s="398" t="s">
        <v>427</v>
      </c>
      <c r="E195" s="398">
        <v>0</v>
      </c>
      <c r="F195" s="398" t="s">
        <v>427</v>
      </c>
      <c r="G195" s="398">
        <v>0</v>
      </c>
      <c r="H195" s="398" t="s">
        <v>427</v>
      </c>
      <c r="I195" s="398">
        <v>0</v>
      </c>
      <c r="J195" s="398"/>
      <c r="K195" s="398"/>
      <c r="L195" s="398"/>
      <c r="M195" s="398"/>
      <c r="N195" s="398"/>
      <c r="O195" s="398"/>
      <c r="P195" s="398"/>
      <c r="Q195" s="398"/>
      <c r="R195" s="398"/>
      <c r="S195" s="398"/>
      <c r="T195" s="398"/>
      <c r="U195" s="398"/>
      <c r="V195" s="398"/>
      <c r="W195" s="398"/>
      <c r="X195" s="398"/>
      <c r="Y195" s="398"/>
      <c r="Z195" s="398"/>
      <c r="AA195" s="398"/>
      <c r="AB195" s="398"/>
      <c r="AC195" s="398"/>
      <c r="AD195" s="398"/>
      <c r="AE195" s="398"/>
    </row>
    <row r="196" spans="1:31" ht="12.75" customHeight="1">
      <c r="A196" s="368" t="s">
        <v>429</v>
      </c>
      <c r="B196" s="398" t="s">
        <v>428</v>
      </c>
      <c r="C196" s="398" t="s">
        <v>419</v>
      </c>
      <c r="D196" s="398" t="s">
        <v>428</v>
      </c>
      <c r="E196" s="398" t="s">
        <v>419</v>
      </c>
      <c r="F196" s="398" t="s">
        <v>428</v>
      </c>
      <c r="G196" s="398" t="s">
        <v>419</v>
      </c>
      <c r="H196" s="398" t="s">
        <v>428</v>
      </c>
      <c r="I196" s="398" t="s">
        <v>419</v>
      </c>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row>
    <row r="197" spans="1:31">
      <c r="A197" s="368" t="s">
        <v>419</v>
      </c>
      <c r="B197" s="398" t="s">
        <v>419</v>
      </c>
      <c r="C197" s="398" t="s">
        <v>419</v>
      </c>
      <c r="D197" s="398" t="s">
        <v>419</v>
      </c>
      <c r="E197" s="398" t="s">
        <v>419</v>
      </c>
      <c r="F197" s="398" t="s">
        <v>419</v>
      </c>
      <c r="G197" s="398" t="s">
        <v>419</v>
      </c>
      <c r="H197" s="398" t="s">
        <v>419</v>
      </c>
      <c r="I197" s="398" t="s">
        <v>419</v>
      </c>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row>
    <row r="198" spans="1:31" ht="13.5" thickBot="1">
      <c r="A198" s="368" t="s">
        <v>419</v>
      </c>
      <c r="B198" s="398" t="s">
        <v>419</v>
      </c>
      <c r="C198" s="398" t="s">
        <v>419</v>
      </c>
      <c r="D198" s="398" t="s">
        <v>419</v>
      </c>
      <c r="E198" s="398" t="s">
        <v>419</v>
      </c>
      <c r="F198" s="398" t="s">
        <v>419</v>
      </c>
      <c r="G198" s="398" t="s">
        <v>419</v>
      </c>
      <c r="H198" s="398" t="s">
        <v>419</v>
      </c>
      <c r="I198" s="398" t="s">
        <v>419</v>
      </c>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row>
    <row r="199" spans="1:31">
      <c r="A199" s="361"/>
      <c r="B199" s="361"/>
      <c r="C199" s="361"/>
      <c r="D199" s="361"/>
      <c r="E199" s="361"/>
      <c r="F199" s="361"/>
      <c r="G199" s="361"/>
      <c r="H199" s="361"/>
      <c r="I199" s="361"/>
      <c r="J199" s="361"/>
      <c r="K199" s="361"/>
      <c r="L199" s="361"/>
      <c r="M199" s="361"/>
      <c r="N199" s="361"/>
      <c r="O199" s="361"/>
      <c r="P199" s="361"/>
      <c r="Q199" s="361"/>
      <c r="R199" s="361"/>
      <c r="S199" s="361"/>
      <c r="T199" s="361"/>
      <c r="U199" s="361"/>
      <c r="V199" s="361"/>
      <c r="W199" s="361"/>
      <c r="X199" s="361"/>
      <c r="Y199" s="361"/>
      <c r="Z199" s="361"/>
      <c r="AA199" s="361"/>
      <c r="AB199" s="361"/>
      <c r="AC199" s="361"/>
      <c r="AD199" s="361"/>
      <c r="AE199" s="361"/>
    </row>
    <row r="200" spans="1:31">
      <c r="K200" s="115"/>
    </row>
  </sheetData>
  <sheetProtection password="E51C" sheet="1" objects="1" scenarios="1"/>
  <protectedRanges>
    <protectedRange algorithmName="SHA-512" hashValue="hxff9NADPTp7lGqvaVzVLyxkxfAhPy3CD7nXvOGZg3kihVuzRrP5vvq6LVTM1pSSypFc7QKMF+/TgOqcpQJNqA==" saltValue="Js3uvF0lGjQNpkvVgwf7fA==" spinCount="100000" sqref="A196:A198 B195:AE198" name="LockLaborIndirectNotes"/>
    <protectedRange algorithmName="SHA-512" hashValue="K8iS3mZq5xEErhlxUeIt1TWSkxAVdO3RNq0lrbnp7OaNPORG6tVRkuD5kUUy2hY0RDIYmsM5oRO2ZZZDtChq5g==" saltValue="j0bGEIwQZxKrZWVgusPBdQ==" spinCount="100000" sqref="B157:AE159" name="LockLaborNotes"/>
    <protectedRange algorithmName="SHA-512" hashValue="bs8FjkMgWYwVAxIbCUux9IWJ8M5v8Wb6ylunyPWuLqk24/sEeNQ3C+NUPXxI9hxeRbm3DbMF3H7/GUfIf8o1aA==" saltValue="3baZHCFhsj9QVF816ZxoCw==" spinCount="100000" sqref="A190:A192 C187:C192 E187:E192 G187:G192 I187:I192 K187:K192 M187:M192 O187:O192 Q187:Q192 S187:S192 U187:U192 W187:W192 Y187:Y192 AA187:AA192 AC187:AC192 AE187:AE192" name="LockLaborIndirects"/>
    <protectedRange algorithmName="SHA-512" hashValue="q87pISqCOa14YgFCrB75uMAnzlOwUjB4vMM5HeduOHZ3L6M/vZ0JIWyIYpvnxlGRi62t25pviGFLnK26PaM/Og==" saltValue="JD7N2B4/kj1fpTxln9vSNg==" spinCount="100000" sqref="A166:A172 C161:C172 E161:E172 G161:G172 I161:I172 K161:K172 M161:M172 O161:O172 Q161:Q172 S161:S172 U161:U172 W161:W172 Y161:Y172 AA161:AA172 AC161:AC172 AE161:AE172 B182:AE184" name="LockLaborProjectMgmt"/>
    <protectedRange algorithmName="SHA-512" hashValue="Pc5oLMk4snudrzNgwVjP4PeOFzmy8mdXkWSVS5IfSKKXf95GDzzUUo49tIBznZMDObACcnNnWChrh4UCRUkOvg==" saltValue="EcK/FGCDM3QhPNkQR8XmsA==" spinCount="100000" sqref="B138:AE143 C145:C146 E145:E146 G145:G146 I145:I146 K145:K146 M145:M146 O145:O146 Q145:Q146 S145:S146 U145:U146 W145:W146 Y145:Y146 AA145:AA146 AC145:AC146 AE145:AE146 B148:AE154" name="LockLaborLaborers"/>
    <protectedRange algorithmName="SHA-512" hashValue="evRTTr8pXIRSq5f2x5emsWBrcNiB7JuGbfvjxTAKJRdjUjtjIJ1n8p53D4ICidA2p1i1d7qxuMwKHMcBUFvFTA==" saltValue="23SA8NrIkUsd/22T1rGvEQ==" spinCount="100000" sqref="B108:AE122 C124 E124 G124 I124 K124 M124 O124 Q124 S124 U124 W124 Y124 AA124 AC124 AE124 B126:AE132 B135:AE136" name="LockLaborTruckDrivers"/>
    <protectedRange algorithmName="SHA-512" hashValue="UWZ2lmGcfge8I9EochFy/LaeUuyfBOOa++lX1oeOMNmyGAfvdXhJC5YNY8SCXeFdgARJ5AGHWTbpOB93zqzfMA==" saltValue="DwI/MxgDKcKMZongAEbx6Q==" spinCount="100000" sqref="B12:AE18 B20:AE23 B25:AE28 B30:AE36 B38:AE39 B41:AE51 B53:AE57 B71:AE76 B80:AE83 B85:AE85 B88:AE91 B95:AE101 B105:AE106 C93 E93 G93 I93 K93 M93 O93 Q93 S93 U93 W93 Y93" name="LockLaborOperators"/>
    <protectedRange algorithmName="SHA-512" hashValue="X+hVAnC3if+uCYxxGSZz9+l8wp/O/SzpzlvQ98isTmv8ejYkaZNfXDyEp5KmfH4jW8UiqL19Jgf6RPW1CGdHNw==" saltValue="km1pPab8UlvFt+XVAN6fJQ==" spinCount="100000" sqref="B182:AE184" name="LockLaborPMNotes"/>
  </protectedRanges>
  <dataConsolidate/>
  <mergeCells count="244">
    <mergeCell ref="AB9:AC9"/>
    <mergeCell ref="AD9:AE9"/>
    <mergeCell ref="P9:Q9"/>
    <mergeCell ref="R9:S9"/>
    <mergeCell ref="T9:U9"/>
    <mergeCell ref="V9:W9"/>
    <mergeCell ref="X9:Y9"/>
    <mergeCell ref="Z9:AA9"/>
    <mergeCell ref="A8:A9"/>
    <mergeCell ref="AD8:AE8"/>
    <mergeCell ref="AB8:AC8"/>
    <mergeCell ref="Z8:AA8"/>
    <mergeCell ref="X8:Y8"/>
    <mergeCell ref="B8:C8"/>
    <mergeCell ref="V8:W8"/>
    <mergeCell ref="T8:U8"/>
    <mergeCell ref="N8:O8"/>
    <mergeCell ref="L8:M8"/>
    <mergeCell ref="R8:S8"/>
    <mergeCell ref="P8:Q8"/>
    <mergeCell ref="F8:G8"/>
    <mergeCell ref="D8:E8"/>
    <mergeCell ref="J8:K8"/>
    <mergeCell ref="H8:I8"/>
    <mergeCell ref="B198:C198"/>
    <mergeCell ref="D198:E198"/>
    <mergeCell ref="F198:G198"/>
    <mergeCell ref="H198:I198"/>
    <mergeCell ref="V198:W198"/>
    <mergeCell ref="R158:S158"/>
    <mergeCell ref="T158:U158"/>
    <mergeCell ref="V158:W158"/>
    <mergeCell ref="R197:S197"/>
    <mergeCell ref="T197:U197"/>
    <mergeCell ref="N197:O197"/>
    <mergeCell ref="P197:Q197"/>
    <mergeCell ref="J198:K198"/>
    <mergeCell ref="L198:M198"/>
    <mergeCell ref="N198:O198"/>
    <mergeCell ref="P198:Q198"/>
    <mergeCell ref="J197:K197"/>
    <mergeCell ref="L197:M197"/>
    <mergeCell ref="B197:C197"/>
    <mergeCell ref="D197:E197"/>
    <mergeCell ref="F197:G197"/>
    <mergeCell ref="H197:I197"/>
    <mergeCell ref="B184:C184"/>
    <mergeCell ref="D184:E184"/>
    <mergeCell ref="R198:S198"/>
    <mergeCell ref="T198:U198"/>
    <mergeCell ref="R195:S195"/>
    <mergeCell ref="R184:S184"/>
    <mergeCell ref="X198:Y198"/>
    <mergeCell ref="Z105:AA105"/>
    <mergeCell ref="Z197:AA197"/>
    <mergeCell ref="Z198:AA198"/>
    <mergeCell ref="X158:Y158"/>
    <mergeCell ref="Z158:AA158"/>
    <mergeCell ref="R105:S105"/>
    <mergeCell ref="T105:U105"/>
    <mergeCell ref="V197:W197"/>
    <mergeCell ref="T157:U157"/>
    <mergeCell ref="V157:W157"/>
    <mergeCell ref="V135:W135"/>
    <mergeCell ref="T196:U196"/>
    <mergeCell ref="V196:W196"/>
    <mergeCell ref="T195:U195"/>
    <mergeCell ref="V195:W195"/>
    <mergeCell ref="V136:W136"/>
    <mergeCell ref="V184:W184"/>
    <mergeCell ref="X184:Y184"/>
    <mergeCell ref="V183:W183"/>
    <mergeCell ref="AB105:AC105"/>
    <mergeCell ref="AB197:AC197"/>
    <mergeCell ref="AD184:AE184"/>
    <mergeCell ref="Z195:AA195"/>
    <mergeCell ref="Z136:AA136"/>
    <mergeCell ref="X196:Y196"/>
    <mergeCell ref="Z196:AA196"/>
    <mergeCell ref="AB198:AC198"/>
    <mergeCell ref="AD105:AE105"/>
    <mergeCell ref="AD197:AE197"/>
    <mergeCell ref="AD198:AE198"/>
    <mergeCell ref="AB158:AC158"/>
    <mergeCell ref="AD158:AE158"/>
    <mergeCell ref="X197:Y197"/>
    <mergeCell ref="AB157:AC157"/>
    <mergeCell ref="AB135:AC135"/>
    <mergeCell ref="X135:Y135"/>
    <mergeCell ref="X136:Y136"/>
    <mergeCell ref="AB136:AC136"/>
    <mergeCell ref="Z106:AA106"/>
    <mergeCell ref="X195:Y195"/>
    <mergeCell ref="X159:Y159"/>
    <mergeCell ref="AB195:AC195"/>
    <mergeCell ref="AB196:AC196"/>
    <mergeCell ref="B196:C196"/>
    <mergeCell ref="D196:E196"/>
    <mergeCell ref="F196:G196"/>
    <mergeCell ref="H196:I196"/>
    <mergeCell ref="B195:C195"/>
    <mergeCell ref="D195:E195"/>
    <mergeCell ref="F195:G195"/>
    <mergeCell ref="H195:I195"/>
    <mergeCell ref="V105:W105"/>
    <mergeCell ref="P158:Q158"/>
    <mergeCell ref="N184:O184"/>
    <mergeCell ref="P184:Q184"/>
    <mergeCell ref="N182:O182"/>
    <mergeCell ref="P182:Q182"/>
    <mergeCell ref="P135:Q135"/>
    <mergeCell ref="P183:Q183"/>
    <mergeCell ref="R183:S183"/>
    <mergeCell ref="T183:U183"/>
    <mergeCell ref="L105:M105"/>
    <mergeCell ref="N105:O105"/>
    <mergeCell ref="P105:Q105"/>
    <mergeCell ref="F105:G105"/>
    <mergeCell ref="H105:I105"/>
    <mergeCell ref="F157:G157"/>
    <mergeCell ref="AD135:AE135"/>
    <mergeCell ref="T135:U135"/>
    <mergeCell ref="P136:Q136"/>
    <mergeCell ref="R136:S136"/>
    <mergeCell ref="T136:U136"/>
    <mergeCell ref="J195:K195"/>
    <mergeCell ref="L195:M195"/>
    <mergeCell ref="R196:S196"/>
    <mergeCell ref="N196:O196"/>
    <mergeCell ref="P196:Q196"/>
    <mergeCell ref="J196:K196"/>
    <mergeCell ref="L196:M196"/>
    <mergeCell ref="P195:Q195"/>
    <mergeCell ref="L158:M158"/>
    <mergeCell ref="AD195:AE195"/>
    <mergeCell ref="AD196:AE196"/>
    <mergeCell ref="AD157:AE157"/>
    <mergeCell ref="N183:O183"/>
    <mergeCell ref="AB183:AC183"/>
    <mergeCell ref="AD183:AE183"/>
    <mergeCell ref="Z184:AA184"/>
    <mergeCell ref="N195:O195"/>
    <mergeCell ref="Z159:AA159"/>
    <mergeCell ref="N159:O159"/>
    <mergeCell ref="N136:O136"/>
    <mergeCell ref="L135:M135"/>
    <mergeCell ref="J136:K136"/>
    <mergeCell ref="L136:M136"/>
    <mergeCell ref="J135:K135"/>
    <mergeCell ref="B2:D2"/>
    <mergeCell ref="B3:D3"/>
    <mergeCell ref="B4:D4"/>
    <mergeCell ref="B135:C135"/>
    <mergeCell ref="D135:E135"/>
    <mergeCell ref="B106:C106"/>
    <mergeCell ref="D106:E106"/>
    <mergeCell ref="D105:E105"/>
    <mergeCell ref="B105:C105"/>
    <mergeCell ref="B9:C9"/>
    <mergeCell ref="B136:C136"/>
    <mergeCell ref="D136:E136"/>
    <mergeCell ref="F136:G136"/>
    <mergeCell ref="J105:K105"/>
    <mergeCell ref="X105:Y105"/>
    <mergeCell ref="L9:M9"/>
    <mergeCell ref="N9:O9"/>
    <mergeCell ref="D9:E9"/>
    <mergeCell ref="F9:G9"/>
    <mergeCell ref="H9:I9"/>
    <mergeCell ref="J9:K9"/>
    <mergeCell ref="F135:G135"/>
    <mergeCell ref="H135:I135"/>
    <mergeCell ref="F106:G106"/>
    <mergeCell ref="H106:I106"/>
    <mergeCell ref="N135:O135"/>
    <mergeCell ref="F184:G184"/>
    <mergeCell ref="H184:I184"/>
    <mergeCell ref="L183:M183"/>
    <mergeCell ref="L182:M182"/>
    <mergeCell ref="F182:G182"/>
    <mergeCell ref="H182:I182"/>
    <mergeCell ref="F159:G159"/>
    <mergeCell ref="B157:C157"/>
    <mergeCell ref="D157:E157"/>
    <mergeCell ref="F158:G158"/>
    <mergeCell ref="H158:I158"/>
    <mergeCell ref="B158:C158"/>
    <mergeCell ref="D158:E158"/>
    <mergeCell ref="B182:C182"/>
    <mergeCell ref="D182:E182"/>
    <mergeCell ref="B159:C159"/>
    <mergeCell ref="D159:E159"/>
    <mergeCell ref="H183:I183"/>
    <mergeCell ref="D183:E183"/>
    <mergeCell ref="F183:G183"/>
    <mergeCell ref="B183:C183"/>
    <mergeCell ref="AB106:AC106"/>
    <mergeCell ref="AD106:AE106"/>
    <mergeCell ref="AD159:AE159"/>
    <mergeCell ref="AD182:AE182"/>
    <mergeCell ref="AD136:AE136"/>
    <mergeCell ref="AB159:AC159"/>
    <mergeCell ref="L184:M184"/>
    <mergeCell ref="J182:K182"/>
    <mergeCell ref="J184:K184"/>
    <mergeCell ref="J183:K183"/>
    <mergeCell ref="AB184:AC184"/>
    <mergeCell ref="T184:U184"/>
    <mergeCell ref="T182:U182"/>
    <mergeCell ref="AB182:AC182"/>
    <mergeCell ref="X183:Y183"/>
    <mergeCell ref="Z183:AA183"/>
    <mergeCell ref="V159:W159"/>
    <mergeCell ref="J159:K159"/>
    <mergeCell ref="L159:M159"/>
    <mergeCell ref="X157:Y157"/>
    <mergeCell ref="Z157:AA157"/>
    <mergeCell ref="P159:Q159"/>
    <mergeCell ref="R159:S159"/>
    <mergeCell ref="T159:U159"/>
    <mergeCell ref="Z182:AA182"/>
    <mergeCell ref="H159:I159"/>
    <mergeCell ref="Z135:AA135"/>
    <mergeCell ref="T106:U106"/>
    <mergeCell ref="X106:Y106"/>
    <mergeCell ref="J106:K106"/>
    <mergeCell ref="L106:M106"/>
    <mergeCell ref="N106:O106"/>
    <mergeCell ref="P106:Q106"/>
    <mergeCell ref="V106:W106"/>
    <mergeCell ref="H157:I157"/>
    <mergeCell ref="N158:O158"/>
    <mergeCell ref="J158:K158"/>
    <mergeCell ref="R106:S106"/>
    <mergeCell ref="R135:S135"/>
    <mergeCell ref="P157:Q157"/>
    <mergeCell ref="R157:S157"/>
    <mergeCell ref="J157:K157"/>
    <mergeCell ref="L157:M157"/>
    <mergeCell ref="N157:O157"/>
    <mergeCell ref="V182:W182"/>
    <mergeCell ref="X182:Y182"/>
    <mergeCell ref="R182:S182"/>
    <mergeCell ref="H136:I136"/>
  </mergeCells>
  <phoneticPr fontId="10" type="noConversion"/>
  <pageMargins left="1" right="0.25" top="1.1200000000000001" bottom="0.5" header="0.56000000000000005" footer="0"/>
  <pageSetup scale="80" fitToHeight="0" orientation="portrait" r:id="rId1"/>
  <headerFooter alignWithMargins="0">
    <oddHeader>&amp;C&amp;"Arial,Bold"&amp;18Nevada Standardized Bond Calculation
&amp;A</oddHeader>
  </headerFooter>
  <rowBreaks count="1" manualBreakCount="1">
    <brk id="6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44"/>
    <pageSetUpPr fitToPage="1"/>
  </sheetPr>
  <dimension ref="A1:BY95"/>
  <sheetViews>
    <sheetView view="pageBreakPreview" zoomScaleNormal="100" zoomScaleSheetLayoutView="100" zoomScalePageLayoutView="75" workbookViewId="0">
      <selection activeCell="A6" sqref="A6"/>
    </sheetView>
  </sheetViews>
  <sheetFormatPr defaultRowHeight="12.75"/>
  <cols>
    <col min="1" max="1" width="28" customWidth="1"/>
    <col min="2" max="2" width="11.7109375" customWidth="1"/>
    <col min="3" max="17" width="16" customWidth="1"/>
  </cols>
  <sheetData>
    <row r="1" spans="1:77" ht="15.75">
      <c r="A1" s="78" t="s">
        <v>140</v>
      </c>
      <c r="B1" s="389" t="str">
        <f ca="1">DataFileName</f>
        <v>SRCE_Cost_Data_File_1_12_Std_2021.xlsm</v>
      </c>
      <c r="C1" s="390"/>
      <c r="D1" s="119"/>
      <c r="E1" s="118"/>
    </row>
    <row r="2" spans="1:77" ht="15.75">
      <c r="A2" s="79" t="s">
        <v>141</v>
      </c>
      <c r="B2" s="391">
        <f>DataFileDate</f>
        <v>44409</v>
      </c>
      <c r="C2" s="392"/>
      <c r="D2" s="247"/>
      <c r="E2" s="234"/>
    </row>
    <row r="3" spans="1:77" s="1" customFormat="1" ht="15.75">
      <c r="A3" s="79" t="s">
        <v>143</v>
      </c>
      <c r="B3" s="393" t="str">
        <f>DataCostBasis</f>
        <v>User Data</v>
      </c>
      <c r="C3" s="394"/>
      <c r="D3" s="247"/>
      <c r="E3" s="234"/>
      <c r="F3" s="3"/>
      <c r="G3" s="3"/>
      <c r="H3" s="3"/>
      <c r="I3" s="4"/>
      <c r="J3" s="4"/>
      <c r="K3" s="4"/>
      <c r="L3" s="4"/>
      <c r="M3" s="4"/>
      <c r="N3" s="4"/>
      <c r="O3" s="4"/>
      <c r="P3" s="4"/>
      <c r="Q3" s="4"/>
      <c r="R3" s="4"/>
      <c r="S3" s="4"/>
      <c r="T3" s="4"/>
      <c r="U3" s="4"/>
      <c r="V3" s="4"/>
      <c r="W3" s="4"/>
      <c r="X3" s="4"/>
      <c r="Y3" s="4"/>
      <c r="Z3" s="4"/>
      <c r="AA3" s="4"/>
      <c r="AB3" s="4"/>
      <c r="AC3" s="4"/>
      <c r="AQ3" s="2"/>
      <c r="AR3" s="2"/>
      <c r="AS3" s="2"/>
      <c r="AT3" s="2"/>
      <c r="AU3" s="2"/>
      <c r="AV3" s="2"/>
      <c r="AW3" s="2"/>
      <c r="AX3" s="2"/>
      <c r="AY3" s="2"/>
      <c r="AZ3" s="2"/>
      <c r="BA3" s="2"/>
      <c r="BB3" s="2"/>
      <c r="BC3" s="2"/>
      <c r="BD3" s="2"/>
      <c r="BE3" s="2"/>
      <c r="BJ3" s="2"/>
      <c r="BV3" s="4"/>
      <c r="BW3" s="4"/>
      <c r="BX3" s="4"/>
      <c r="BY3" s="4"/>
    </row>
    <row r="4" spans="1:77" s="1" customFormat="1" ht="16.5" thickBot="1">
      <c r="A4" s="80" t="s">
        <v>144</v>
      </c>
      <c r="B4" s="248" t="str">
        <f>AuthorSource</f>
        <v>Nevada Division of Environmental Protection (NDEP) &amp; NV BLM</v>
      </c>
      <c r="C4" s="249"/>
      <c r="D4" s="249"/>
      <c r="E4" s="250"/>
      <c r="F4" s="3"/>
      <c r="G4" s="3"/>
      <c r="H4" s="3"/>
      <c r="I4" s="4"/>
      <c r="J4" s="4"/>
      <c r="K4" s="4"/>
      <c r="L4" s="4"/>
      <c r="M4" s="4"/>
      <c r="N4" s="4"/>
      <c r="O4" s="4"/>
      <c r="P4" s="4"/>
      <c r="Q4" s="4"/>
      <c r="R4" s="4"/>
      <c r="S4" s="4"/>
      <c r="T4" s="4"/>
      <c r="U4" s="4"/>
      <c r="V4" s="4"/>
      <c r="W4" s="4"/>
      <c r="X4" s="4"/>
      <c r="Y4" s="4"/>
      <c r="Z4" s="4"/>
      <c r="AA4" s="4"/>
      <c r="AB4" s="4"/>
      <c r="AC4" s="4"/>
      <c r="AQ4" s="2"/>
      <c r="AR4" s="2"/>
      <c r="AS4" s="2"/>
      <c r="AT4" s="2"/>
      <c r="AU4" s="2"/>
      <c r="AV4" s="2"/>
      <c r="AW4" s="2"/>
      <c r="AX4" s="2"/>
      <c r="AY4" s="2"/>
      <c r="AZ4" s="2"/>
      <c r="BA4" s="2"/>
      <c r="BB4" s="2"/>
      <c r="BC4" s="2"/>
      <c r="BD4" s="2"/>
      <c r="BE4" s="2"/>
      <c r="BJ4" s="2"/>
      <c r="BV4" s="4"/>
      <c r="BW4" s="4"/>
      <c r="BX4" s="4"/>
      <c r="BY4" s="4"/>
    </row>
    <row r="5" spans="1:77" s="1" customFormat="1" ht="16.5" thickBot="1">
      <c r="A5" s="98"/>
      <c r="B5"/>
      <c r="C5"/>
      <c r="D5" s="3"/>
      <c r="E5" s="3"/>
      <c r="F5" s="3"/>
      <c r="G5" s="3"/>
      <c r="H5" s="3"/>
      <c r="I5" s="4"/>
      <c r="J5" s="4"/>
      <c r="K5" s="4"/>
      <c r="L5" s="4"/>
      <c r="M5" s="4"/>
      <c r="N5" s="4"/>
      <c r="O5" s="4"/>
      <c r="P5" s="4"/>
      <c r="Q5" s="4"/>
      <c r="R5" s="4"/>
      <c r="S5" s="4"/>
      <c r="T5" s="4"/>
      <c r="U5" s="4"/>
      <c r="V5" s="4"/>
      <c r="W5" s="4"/>
      <c r="X5" s="4"/>
      <c r="Y5" s="4"/>
      <c r="Z5" s="4"/>
      <c r="AA5" s="4"/>
      <c r="AB5" s="4"/>
      <c r="AC5" s="4"/>
      <c r="AQ5" s="2"/>
      <c r="AR5" s="2"/>
      <c r="AS5" s="2"/>
      <c r="AT5" s="2"/>
      <c r="AU5" s="2"/>
      <c r="AV5" s="2"/>
      <c r="AW5" s="2"/>
      <c r="AX5" s="2"/>
      <c r="AY5" s="2"/>
      <c r="AZ5" s="2"/>
      <c r="BA5" s="2"/>
      <c r="BB5" s="2"/>
      <c r="BC5" s="2"/>
      <c r="BD5" s="2"/>
      <c r="BE5" s="2"/>
      <c r="BJ5" s="2"/>
      <c r="BV5" s="4"/>
      <c r="BW5" s="4"/>
      <c r="BX5" s="4"/>
      <c r="BY5" s="4"/>
    </row>
    <row r="6" spans="1:77" ht="24" thickBot="1">
      <c r="A6" s="7" t="s">
        <v>148</v>
      </c>
      <c r="B6" s="71"/>
      <c r="C6" s="71"/>
      <c r="D6" s="71"/>
      <c r="E6" s="71"/>
      <c r="F6" s="71"/>
      <c r="G6" s="71"/>
      <c r="H6" s="71"/>
      <c r="I6" s="71"/>
      <c r="J6" s="71"/>
      <c r="K6" s="71"/>
      <c r="L6" s="71"/>
      <c r="M6" s="71"/>
      <c r="N6" s="71"/>
      <c r="O6" s="8"/>
      <c r="P6" s="8"/>
      <c r="Q6" s="9"/>
      <c r="R6" s="359"/>
    </row>
    <row r="7" spans="1:77" ht="15.75">
      <c r="A7" s="414" t="s">
        <v>147</v>
      </c>
      <c r="B7" s="415"/>
      <c r="C7" s="99" t="s">
        <v>258</v>
      </c>
      <c r="D7" s="99" t="s">
        <v>259</v>
      </c>
      <c r="E7" s="99" t="s">
        <v>260</v>
      </c>
      <c r="F7" s="99" t="s">
        <v>261</v>
      </c>
      <c r="G7" s="99" t="s">
        <v>262</v>
      </c>
      <c r="H7" s="99" t="s">
        <v>263</v>
      </c>
      <c r="I7" s="99" t="s">
        <v>264</v>
      </c>
      <c r="J7" s="99" t="s">
        <v>265</v>
      </c>
      <c r="K7" s="99" t="s">
        <v>266</v>
      </c>
      <c r="L7" s="99" t="s">
        <v>267</v>
      </c>
      <c r="M7" s="99" t="s">
        <v>268</v>
      </c>
      <c r="N7" s="99" t="s">
        <v>269</v>
      </c>
      <c r="O7" s="99" t="s">
        <v>270</v>
      </c>
      <c r="P7" s="99" t="s">
        <v>271</v>
      </c>
      <c r="Q7" s="210" t="s">
        <v>272</v>
      </c>
      <c r="R7" s="359"/>
    </row>
    <row r="8" spans="1:77" s="259" customFormat="1" ht="30" customHeight="1" thickBot="1">
      <c r="A8" s="387"/>
      <c r="B8" s="416"/>
      <c r="C8" s="260" t="str">
        <f t="shared" ref="C8:Q8" si="0">IF(ISBLANK(VLOOKUP(C7,RegionNames,2,FALSE)),"",VLOOKUP(C7,RegionNames,2,FALSE))</f>
        <v>Northern Nevada</v>
      </c>
      <c r="D8" s="260" t="str">
        <f t="shared" si="0"/>
        <v>Southern Nevada</v>
      </c>
      <c r="E8" s="260" t="str">
        <f t="shared" si="0"/>
        <v>N. Nevada Notice Level</v>
      </c>
      <c r="F8" s="260" t="str">
        <f t="shared" si="0"/>
        <v>S. Nevada Notice Level</v>
      </c>
      <c r="G8" s="260" t="str">
        <f t="shared" si="0"/>
        <v/>
      </c>
      <c r="H8" s="260" t="str">
        <f t="shared" si="0"/>
        <v/>
      </c>
      <c r="I8" s="260" t="str">
        <f t="shared" si="0"/>
        <v/>
      </c>
      <c r="J8" s="260" t="str">
        <f t="shared" si="0"/>
        <v/>
      </c>
      <c r="K8" s="260" t="str">
        <f t="shared" si="0"/>
        <v/>
      </c>
      <c r="L8" s="260" t="str">
        <f t="shared" si="0"/>
        <v/>
      </c>
      <c r="M8" s="260" t="str">
        <f t="shared" si="0"/>
        <v/>
      </c>
      <c r="N8" s="260" t="str">
        <f t="shared" si="0"/>
        <v/>
      </c>
      <c r="O8" s="260" t="str">
        <f t="shared" si="0"/>
        <v/>
      </c>
      <c r="P8" s="260" t="str">
        <f t="shared" si="0"/>
        <v/>
      </c>
      <c r="Q8" s="253" t="str">
        <f t="shared" si="0"/>
        <v/>
      </c>
      <c r="R8" s="359"/>
    </row>
    <row r="9" spans="1:77" ht="18.75" thickBot="1">
      <c r="A9" s="39" t="s">
        <v>82</v>
      </c>
      <c r="B9" s="35"/>
      <c r="C9" s="35"/>
      <c r="D9" s="35"/>
      <c r="E9" s="35"/>
      <c r="F9" s="35"/>
      <c r="G9" s="35"/>
      <c r="H9" s="35"/>
      <c r="I9" s="35"/>
      <c r="J9" s="35"/>
      <c r="K9" s="35"/>
      <c r="L9" s="35"/>
      <c r="M9" s="35"/>
      <c r="N9" s="35"/>
      <c r="O9" s="35"/>
      <c r="P9" s="35"/>
      <c r="Q9" s="213"/>
      <c r="R9" s="359"/>
      <c r="AA9" s="40"/>
      <c r="AB9" s="40"/>
      <c r="AC9" s="33"/>
    </row>
    <row r="10" spans="1:77" ht="16.5" thickBot="1">
      <c r="A10" s="41" t="s">
        <v>85</v>
      </c>
      <c r="B10" s="42"/>
      <c r="C10" s="42"/>
      <c r="D10" s="42"/>
      <c r="E10" s="42"/>
      <c r="F10" s="42"/>
      <c r="G10" s="42"/>
      <c r="H10" s="42"/>
      <c r="I10" s="42"/>
      <c r="J10" s="42"/>
      <c r="K10" s="42"/>
      <c r="L10" s="42"/>
      <c r="M10" s="42"/>
      <c r="N10" s="42"/>
      <c r="O10" s="42"/>
      <c r="P10" s="42"/>
      <c r="Q10" s="43"/>
      <c r="R10" s="359"/>
      <c r="AA10" s="40"/>
      <c r="AB10" s="40"/>
      <c r="AC10" s="46"/>
    </row>
    <row r="11" spans="1:77" ht="13.5" thickBot="1">
      <c r="A11" s="47" t="s">
        <v>89</v>
      </c>
      <c r="B11" s="48" t="s">
        <v>87</v>
      </c>
      <c r="C11" s="92"/>
      <c r="D11" s="92"/>
      <c r="E11" s="92"/>
      <c r="F11" s="92"/>
      <c r="G11" s="92"/>
      <c r="H11" s="92"/>
      <c r="I11" s="92"/>
      <c r="J11" s="92"/>
      <c r="K11" s="92"/>
      <c r="L11" s="92"/>
      <c r="M11" s="92"/>
      <c r="N11" s="92"/>
      <c r="O11" s="92"/>
      <c r="P11" s="92"/>
      <c r="Q11" s="212"/>
      <c r="R11" s="359"/>
    </row>
    <row r="12" spans="1:77">
      <c r="A12" s="50" t="s">
        <v>91</v>
      </c>
      <c r="B12" s="91"/>
      <c r="C12" s="345"/>
      <c r="D12" s="345"/>
      <c r="E12" s="345"/>
      <c r="F12" s="345"/>
      <c r="G12" s="345"/>
      <c r="H12" s="345"/>
      <c r="I12" s="345"/>
      <c r="J12" s="345"/>
      <c r="K12" s="345"/>
      <c r="L12" s="345"/>
      <c r="M12" s="345"/>
      <c r="N12" s="345"/>
      <c r="O12" s="345"/>
      <c r="P12" s="345"/>
      <c r="Q12" s="345"/>
      <c r="R12" s="359"/>
    </row>
    <row r="13" spans="1:77">
      <c r="A13" s="50" t="s">
        <v>92</v>
      </c>
      <c r="B13" s="91" t="str">
        <f t="shared" ref="B13:B21" si="1">IF(Metric,"Cost/Ha","Cost/Acre")</f>
        <v>Cost/Acre</v>
      </c>
      <c r="C13" s="382">
        <v>302.5</v>
      </c>
      <c r="D13" s="345">
        <v>302.5</v>
      </c>
      <c r="E13" s="382">
        <v>302.5</v>
      </c>
      <c r="F13" s="345">
        <v>302.5</v>
      </c>
      <c r="G13" s="345"/>
      <c r="H13" s="345"/>
      <c r="I13" s="345"/>
      <c r="J13" s="345"/>
      <c r="K13" s="345"/>
      <c r="L13" s="345"/>
      <c r="M13" s="345"/>
      <c r="N13" s="345"/>
      <c r="O13" s="345"/>
      <c r="P13" s="345"/>
      <c r="Q13" s="345"/>
      <c r="R13" s="359"/>
    </row>
    <row r="14" spans="1:77">
      <c r="A14" s="50" t="s">
        <v>93</v>
      </c>
      <c r="B14" s="91" t="str">
        <f t="shared" si="1"/>
        <v>Cost/Acre</v>
      </c>
      <c r="C14" s="345">
        <v>332.75</v>
      </c>
      <c r="D14" s="345">
        <v>332.75</v>
      </c>
      <c r="E14" s="345">
        <v>332.75</v>
      </c>
      <c r="F14" s="345">
        <v>332.75</v>
      </c>
      <c r="G14" s="345"/>
      <c r="H14" s="345"/>
      <c r="I14" s="345"/>
      <c r="J14" s="345"/>
      <c r="K14" s="345"/>
      <c r="L14" s="345"/>
      <c r="M14" s="345"/>
      <c r="N14" s="345"/>
      <c r="O14" s="345"/>
      <c r="P14" s="345"/>
      <c r="Q14" s="345"/>
      <c r="R14" s="359"/>
    </row>
    <row r="15" spans="1:77">
      <c r="A15" s="50" t="s">
        <v>94</v>
      </c>
      <c r="B15" s="91" t="str">
        <f t="shared" si="1"/>
        <v>Cost/Acre</v>
      </c>
      <c r="C15" s="345">
        <v>363</v>
      </c>
      <c r="D15" s="345">
        <v>363</v>
      </c>
      <c r="E15" s="345">
        <v>363</v>
      </c>
      <c r="F15" s="345">
        <v>363</v>
      </c>
      <c r="G15" s="345"/>
      <c r="H15" s="345"/>
      <c r="I15" s="345"/>
      <c r="J15" s="345"/>
      <c r="K15" s="345"/>
      <c r="L15" s="345"/>
      <c r="M15" s="345"/>
      <c r="N15" s="345"/>
      <c r="O15" s="345"/>
      <c r="P15" s="345"/>
      <c r="Q15" s="345"/>
      <c r="R15" s="359"/>
    </row>
    <row r="16" spans="1:77">
      <c r="A16" s="50" t="s">
        <v>238</v>
      </c>
      <c r="B16" s="91" t="str">
        <f t="shared" si="1"/>
        <v>Cost/Acre</v>
      </c>
      <c r="C16" s="345">
        <v>393.25</v>
      </c>
      <c r="D16" s="345">
        <v>393.25</v>
      </c>
      <c r="E16" s="345">
        <v>393.25</v>
      </c>
      <c r="F16" s="345">
        <v>393.25</v>
      </c>
      <c r="G16" s="345"/>
      <c r="H16" s="345"/>
      <c r="I16" s="345"/>
      <c r="J16" s="345"/>
      <c r="K16" s="345"/>
      <c r="L16" s="345"/>
      <c r="M16" s="345"/>
      <c r="N16" s="345"/>
      <c r="O16" s="345"/>
      <c r="P16" s="345"/>
      <c r="Q16" s="345"/>
      <c r="R16" s="359"/>
    </row>
    <row r="17" spans="1:28">
      <c r="A17" s="50" t="s">
        <v>223</v>
      </c>
      <c r="B17" s="91" t="str">
        <f t="shared" si="1"/>
        <v>Cost/Acre</v>
      </c>
      <c r="C17" s="51"/>
      <c r="D17" s="51"/>
      <c r="E17" s="51"/>
      <c r="F17" s="51"/>
      <c r="G17" s="51"/>
      <c r="H17" s="51"/>
      <c r="I17" s="51"/>
      <c r="J17" s="51"/>
      <c r="K17" s="51"/>
      <c r="L17" s="51"/>
      <c r="M17" s="51"/>
      <c r="N17" s="51"/>
      <c r="O17" s="51"/>
      <c r="P17" s="51"/>
      <c r="Q17" s="67"/>
      <c r="R17" s="359"/>
    </row>
    <row r="18" spans="1:28">
      <c r="A18" s="50" t="s">
        <v>224</v>
      </c>
      <c r="B18" s="91" t="str">
        <f t="shared" si="1"/>
        <v>Cost/Acre</v>
      </c>
      <c r="C18" s="51"/>
      <c r="D18" s="51"/>
      <c r="E18" s="51"/>
      <c r="F18" s="51"/>
      <c r="G18" s="51"/>
      <c r="H18" s="51"/>
      <c r="I18" s="51"/>
      <c r="J18" s="51"/>
      <c r="K18" s="51"/>
      <c r="L18" s="51"/>
      <c r="M18" s="51"/>
      <c r="N18" s="51"/>
      <c r="O18" s="51"/>
      <c r="P18" s="51"/>
      <c r="Q18" s="67"/>
      <c r="R18" s="359"/>
    </row>
    <row r="19" spans="1:28">
      <c r="A19" s="50" t="s">
        <v>225</v>
      </c>
      <c r="B19" s="91" t="str">
        <f t="shared" si="1"/>
        <v>Cost/Acre</v>
      </c>
      <c r="C19" s="51"/>
      <c r="D19" s="51"/>
      <c r="E19" s="51"/>
      <c r="F19" s="51"/>
      <c r="G19" s="51"/>
      <c r="H19" s="51"/>
      <c r="I19" s="51"/>
      <c r="J19" s="51"/>
      <c r="K19" s="51"/>
      <c r="L19" s="51"/>
      <c r="M19" s="51"/>
      <c r="N19" s="51"/>
      <c r="O19" s="51"/>
      <c r="P19" s="51"/>
      <c r="Q19" s="67"/>
      <c r="R19" s="359"/>
    </row>
    <row r="20" spans="1:28">
      <c r="A20" s="50" t="s">
        <v>226</v>
      </c>
      <c r="B20" s="91" t="str">
        <f t="shared" si="1"/>
        <v>Cost/Acre</v>
      </c>
      <c r="C20" s="51"/>
      <c r="D20" s="51"/>
      <c r="E20" s="51"/>
      <c r="F20" s="51"/>
      <c r="G20" s="51"/>
      <c r="H20" s="51"/>
      <c r="I20" s="51"/>
      <c r="J20" s="51"/>
      <c r="K20" s="51"/>
      <c r="L20" s="51"/>
      <c r="M20" s="51"/>
      <c r="N20" s="51"/>
      <c r="O20" s="51"/>
      <c r="P20" s="51"/>
      <c r="Q20" s="67"/>
      <c r="R20" s="359"/>
    </row>
    <row r="21" spans="1:28" ht="13.5" thickBot="1">
      <c r="A21" s="206" t="s">
        <v>227</v>
      </c>
      <c r="B21" s="240" t="str">
        <f t="shared" si="1"/>
        <v>Cost/Acre</v>
      </c>
      <c r="C21" s="370"/>
      <c r="D21" s="370"/>
      <c r="E21" s="370"/>
      <c r="F21" s="370"/>
      <c r="G21" s="370"/>
      <c r="H21" s="370"/>
      <c r="I21" s="370"/>
      <c r="J21" s="370"/>
      <c r="K21" s="370"/>
      <c r="L21" s="370"/>
      <c r="M21" s="370"/>
      <c r="N21" s="370"/>
      <c r="O21" s="370"/>
      <c r="P21" s="370"/>
      <c r="Q21" s="370"/>
      <c r="R21" s="359"/>
    </row>
    <row r="22" spans="1:28" ht="13.5" thickBot="1">
      <c r="A22" s="89"/>
      <c r="B22" s="95" t="s">
        <v>81</v>
      </c>
      <c r="C22" s="348"/>
      <c r="D22" s="348"/>
      <c r="E22" s="348"/>
      <c r="F22" s="348"/>
      <c r="G22" s="348"/>
      <c r="H22" s="348"/>
      <c r="I22" s="348"/>
      <c r="J22" s="348"/>
      <c r="K22" s="348"/>
      <c r="L22" s="348"/>
      <c r="M22" s="348"/>
      <c r="N22" s="348"/>
      <c r="O22" s="348"/>
      <c r="P22" s="348"/>
      <c r="Q22" s="348"/>
      <c r="R22" s="359"/>
    </row>
    <row r="23" spans="1:28" ht="16.5" thickBot="1">
      <c r="A23" s="41" t="s">
        <v>95</v>
      </c>
      <c r="B23" s="42"/>
      <c r="C23" s="42"/>
      <c r="D23" s="42"/>
      <c r="E23" s="42"/>
      <c r="F23" s="42"/>
      <c r="G23" s="42"/>
      <c r="H23" s="42"/>
      <c r="I23" s="42"/>
      <c r="J23" s="42"/>
      <c r="K23" s="42"/>
      <c r="L23" s="42"/>
      <c r="M23" s="42"/>
      <c r="N23" s="42"/>
      <c r="O23" s="42"/>
      <c r="P23" s="42"/>
      <c r="Q23" s="43"/>
      <c r="R23" s="359"/>
      <c r="S23" s="3"/>
      <c r="T23" s="54"/>
      <c r="U23" s="57"/>
      <c r="V23" s="57"/>
      <c r="W23" s="58"/>
      <c r="X23" s="55"/>
      <c r="Y23" s="56"/>
      <c r="Z23" s="52"/>
      <c r="AA23" s="52"/>
      <c r="AB23" s="53"/>
    </row>
    <row r="24" spans="1:28" ht="13.5" thickBot="1">
      <c r="A24" s="47" t="s">
        <v>96</v>
      </c>
      <c r="B24" s="48" t="s">
        <v>87</v>
      </c>
      <c r="C24" s="92"/>
      <c r="D24" s="92"/>
      <c r="E24" s="92"/>
      <c r="F24" s="92"/>
      <c r="G24" s="92"/>
      <c r="H24" s="92"/>
      <c r="I24" s="92"/>
      <c r="J24" s="92"/>
      <c r="K24" s="92"/>
      <c r="L24" s="92"/>
      <c r="M24" s="92"/>
      <c r="N24" s="92"/>
      <c r="O24" s="92"/>
      <c r="P24" s="92"/>
      <c r="Q24" s="212"/>
      <c r="R24" s="359"/>
    </row>
    <row r="25" spans="1:28">
      <c r="A25" s="49" t="s">
        <v>91</v>
      </c>
      <c r="B25" s="93"/>
      <c r="C25" s="345"/>
      <c r="D25" s="345"/>
      <c r="E25" s="345"/>
      <c r="F25" s="345"/>
      <c r="G25" s="345"/>
      <c r="H25" s="345"/>
      <c r="I25" s="345"/>
      <c r="J25" s="345"/>
      <c r="K25" s="345"/>
      <c r="L25" s="345"/>
      <c r="M25" s="345"/>
      <c r="N25" s="345"/>
      <c r="O25" s="345"/>
      <c r="P25" s="345"/>
      <c r="Q25" s="345"/>
      <c r="R25" s="359"/>
    </row>
    <row r="26" spans="1:28" ht="12.75" customHeight="1">
      <c r="A26" s="50" t="s">
        <v>98</v>
      </c>
      <c r="B26" s="221" t="str">
        <f>IF(Metric,"Cost/kg","Cost/lb")</f>
        <v>Cost/lb</v>
      </c>
      <c r="C26" s="345">
        <v>0.17645182578090626</v>
      </c>
      <c r="D26" s="382">
        <v>0.17645182578090626</v>
      </c>
      <c r="E26" s="382">
        <v>0.17645182578090626</v>
      </c>
      <c r="F26" s="382">
        <v>0.17645182578090626</v>
      </c>
      <c r="G26" s="345"/>
      <c r="H26" s="345"/>
      <c r="I26" s="345"/>
      <c r="J26" s="345"/>
      <c r="K26" s="345"/>
      <c r="L26" s="345"/>
      <c r="M26" s="345"/>
      <c r="N26" s="345"/>
      <c r="O26" s="345"/>
      <c r="P26" s="345"/>
      <c r="Q26" s="345"/>
      <c r="R26" s="359"/>
    </row>
    <row r="27" spans="1:28">
      <c r="A27" s="50" t="s">
        <v>99</v>
      </c>
      <c r="B27" s="221" t="str">
        <f>IF(Metric,"Cost/kg","Cost/lb")</f>
        <v>Cost/lb</v>
      </c>
      <c r="C27" s="345">
        <v>0.25</v>
      </c>
      <c r="D27" s="345">
        <v>0.25</v>
      </c>
      <c r="E27" s="345">
        <v>0.25</v>
      </c>
      <c r="F27" s="345">
        <v>0.25</v>
      </c>
      <c r="G27" s="345"/>
      <c r="H27" s="345"/>
      <c r="I27" s="345"/>
      <c r="J27" s="345"/>
      <c r="K27" s="345"/>
      <c r="L27" s="345"/>
      <c r="M27" s="345"/>
      <c r="N27" s="345"/>
      <c r="O27" s="345"/>
      <c r="P27" s="345"/>
      <c r="Q27" s="345"/>
      <c r="R27" s="359"/>
    </row>
    <row r="28" spans="1:28" ht="12.75" customHeight="1">
      <c r="A28" s="353" t="s">
        <v>361</v>
      </c>
      <c r="B28" s="91" t="str">
        <f>IF(Metric,"Cost/kg","Cost/lb")</f>
        <v>Cost/lb</v>
      </c>
      <c r="C28" s="345"/>
      <c r="D28" s="345"/>
      <c r="E28" s="345"/>
      <c r="F28" s="345"/>
      <c r="G28" s="345"/>
      <c r="H28" s="345"/>
      <c r="I28" s="345"/>
      <c r="J28" s="345"/>
      <c r="K28" s="345"/>
      <c r="L28" s="345"/>
      <c r="M28" s="345"/>
      <c r="N28" s="345"/>
      <c r="O28" s="345"/>
      <c r="P28" s="345"/>
      <c r="Q28" s="345"/>
      <c r="R28" s="359"/>
    </row>
    <row r="29" spans="1:28" ht="12.75" customHeight="1">
      <c r="A29" s="353"/>
      <c r="B29" s="91" t="str">
        <f>IF(Metric,"Cost/kg","Cost/lb")</f>
        <v>Cost/lb</v>
      </c>
      <c r="C29" s="345"/>
      <c r="D29" s="345"/>
      <c r="E29" s="345"/>
      <c r="F29" s="345"/>
      <c r="G29" s="345"/>
      <c r="H29" s="345"/>
      <c r="I29" s="345"/>
      <c r="J29" s="345"/>
      <c r="K29" s="345"/>
      <c r="L29" s="345"/>
      <c r="M29" s="345"/>
      <c r="N29" s="345"/>
      <c r="O29" s="345"/>
      <c r="P29" s="345"/>
      <c r="Q29" s="345"/>
      <c r="R29" s="359"/>
    </row>
    <row r="30" spans="1:28" ht="13.5" thickBot="1">
      <c r="A30" s="349"/>
      <c r="B30" s="240" t="str">
        <f>IF(Metric,"Cost/kg","Cost/lb")</f>
        <v>Cost/lb</v>
      </c>
      <c r="C30" s="355"/>
      <c r="D30" s="355"/>
      <c r="E30" s="355"/>
      <c r="F30" s="355"/>
      <c r="G30" s="355"/>
      <c r="H30" s="355"/>
      <c r="I30" s="355"/>
      <c r="J30" s="355"/>
      <c r="K30" s="355"/>
      <c r="L30" s="355"/>
      <c r="M30" s="355"/>
      <c r="N30" s="355"/>
      <c r="O30" s="355"/>
      <c r="P30" s="355"/>
      <c r="Q30" s="355"/>
      <c r="R30" s="359"/>
    </row>
    <row r="31" spans="1:28" ht="56.25">
      <c r="A31" s="215"/>
      <c r="B31" s="95" t="s">
        <v>81</v>
      </c>
      <c r="C31" s="378" t="s">
        <v>470</v>
      </c>
      <c r="D31" s="378" t="s">
        <v>470</v>
      </c>
      <c r="E31" s="378" t="s">
        <v>470</v>
      </c>
      <c r="F31" s="378" t="s">
        <v>470</v>
      </c>
      <c r="G31" s="348"/>
      <c r="H31" s="348"/>
      <c r="I31" s="348"/>
      <c r="J31" s="348"/>
      <c r="K31" s="348"/>
      <c r="L31" s="348"/>
      <c r="M31" s="348"/>
      <c r="N31" s="348"/>
      <c r="O31" s="348"/>
      <c r="P31" s="348"/>
      <c r="Q31" s="348"/>
      <c r="R31" s="359"/>
    </row>
    <row r="32" spans="1:28">
      <c r="A32" s="96"/>
      <c r="B32" s="33"/>
      <c r="C32" s="348"/>
      <c r="D32" s="348"/>
      <c r="E32" s="348"/>
      <c r="F32" s="348"/>
      <c r="G32" s="348"/>
      <c r="H32" s="348"/>
      <c r="I32" s="348"/>
      <c r="J32" s="348"/>
      <c r="K32" s="348"/>
      <c r="L32" s="348"/>
      <c r="M32" s="348"/>
      <c r="N32" s="348"/>
      <c r="O32" s="348"/>
      <c r="P32" s="348"/>
      <c r="Q32" s="348"/>
      <c r="R32" s="359"/>
    </row>
    <row r="33" spans="1:22" ht="45.75" thickBot="1">
      <c r="A33" s="96"/>
      <c r="B33" s="33"/>
      <c r="C33" s="348" t="s">
        <v>469</v>
      </c>
      <c r="D33" s="378" t="s">
        <v>469</v>
      </c>
      <c r="E33" s="378" t="s">
        <v>469</v>
      </c>
      <c r="F33" s="378" t="s">
        <v>469</v>
      </c>
      <c r="G33" s="348"/>
      <c r="H33" s="348"/>
      <c r="I33" s="348"/>
      <c r="J33" s="348"/>
      <c r="K33" s="348"/>
      <c r="L33" s="348"/>
      <c r="M33" s="348"/>
      <c r="N33" s="348"/>
      <c r="O33" s="348"/>
      <c r="P33" s="348"/>
      <c r="Q33" s="348"/>
      <c r="R33" s="359"/>
    </row>
    <row r="34" spans="1:22" ht="16.5" thickBot="1">
      <c r="A34" s="41" t="s">
        <v>102</v>
      </c>
      <c r="B34" s="42"/>
      <c r="C34" s="42"/>
      <c r="D34" s="42"/>
      <c r="E34" s="42"/>
      <c r="F34" s="42"/>
      <c r="G34" s="42"/>
      <c r="H34" s="42"/>
      <c r="I34" s="42"/>
      <c r="J34" s="42"/>
      <c r="K34" s="42"/>
      <c r="L34" s="42"/>
      <c r="M34" s="42"/>
      <c r="N34" s="42"/>
      <c r="O34" s="42"/>
      <c r="P34" s="42"/>
      <c r="Q34" s="43"/>
      <c r="R34" s="359"/>
      <c r="S34" s="54"/>
      <c r="T34" s="54"/>
      <c r="U34" s="57"/>
      <c r="V34" s="57"/>
    </row>
    <row r="35" spans="1:22" ht="13.5" thickBot="1">
      <c r="A35" s="47" t="s">
        <v>96</v>
      </c>
      <c r="B35" s="48" t="s">
        <v>87</v>
      </c>
      <c r="C35" s="92"/>
      <c r="D35" s="92"/>
      <c r="E35" s="92"/>
      <c r="F35" s="92"/>
      <c r="G35" s="92"/>
      <c r="H35" s="92"/>
      <c r="I35" s="92"/>
      <c r="J35" s="92"/>
      <c r="K35" s="92"/>
      <c r="L35" s="92"/>
      <c r="M35" s="92"/>
      <c r="N35" s="92"/>
      <c r="O35" s="92"/>
      <c r="P35" s="92"/>
      <c r="Q35" s="212"/>
      <c r="R35" s="359"/>
    </row>
    <row r="36" spans="1:22">
      <c r="A36" s="50" t="s">
        <v>91</v>
      </c>
      <c r="B36" s="91"/>
      <c r="C36" s="345"/>
      <c r="D36" s="345"/>
      <c r="E36" s="345"/>
      <c r="F36" s="345"/>
      <c r="G36" s="345"/>
      <c r="H36" s="345"/>
      <c r="I36" s="345"/>
      <c r="J36" s="345"/>
      <c r="K36" s="345"/>
      <c r="L36" s="345"/>
      <c r="M36" s="345"/>
      <c r="N36" s="345"/>
      <c r="O36" s="345"/>
      <c r="P36" s="345"/>
      <c r="Q36" s="345"/>
      <c r="R36" s="359"/>
    </row>
    <row r="37" spans="1:22">
      <c r="A37" s="50" t="s">
        <v>103</v>
      </c>
      <c r="B37" s="91" t="str">
        <f t="shared" ref="B37:B42" si="2">IF(Metric,"Cost/kg","Cost/lb")</f>
        <v>Cost/lb</v>
      </c>
      <c r="C37" s="345">
        <v>0.7</v>
      </c>
      <c r="D37" s="345">
        <v>0.7</v>
      </c>
      <c r="E37" s="345">
        <v>0.7</v>
      </c>
      <c r="F37" s="345">
        <v>0.7</v>
      </c>
      <c r="G37" s="345"/>
      <c r="H37" s="345"/>
      <c r="I37" s="345"/>
      <c r="J37" s="345"/>
      <c r="K37" s="345"/>
      <c r="L37" s="345"/>
      <c r="M37" s="345"/>
      <c r="N37" s="345"/>
      <c r="O37" s="345"/>
      <c r="P37" s="345"/>
      <c r="Q37" s="345"/>
      <c r="R37" s="359"/>
    </row>
    <row r="38" spans="1:22">
      <c r="A38" s="50" t="s">
        <v>104</v>
      </c>
      <c r="B38" s="91" t="str">
        <f t="shared" si="2"/>
        <v>Cost/lb</v>
      </c>
      <c r="C38" s="345"/>
      <c r="D38" s="345"/>
      <c r="E38" s="345"/>
      <c r="F38" s="345"/>
      <c r="G38" s="345"/>
      <c r="H38" s="345"/>
      <c r="I38" s="345"/>
      <c r="J38" s="345"/>
      <c r="K38" s="345"/>
      <c r="L38" s="345"/>
      <c r="M38" s="345"/>
      <c r="N38" s="345"/>
      <c r="O38" s="345"/>
      <c r="P38" s="345"/>
      <c r="Q38" s="345"/>
      <c r="R38" s="359"/>
    </row>
    <row r="39" spans="1:22">
      <c r="A39" s="50" t="s">
        <v>134</v>
      </c>
      <c r="B39" s="91" t="str">
        <f t="shared" si="2"/>
        <v>Cost/lb</v>
      </c>
      <c r="C39" s="345">
        <v>0.60260000000000002</v>
      </c>
      <c r="D39" s="345">
        <v>0.60260000000000002</v>
      </c>
      <c r="E39" s="345">
        <v>0.60260000000000002</v>
      </c>
      <c r="F39" s="345">
        <v>0.60260000000000002</v>
      </c>
      <c r="G39" s="345"/>
      <c r="H39" s="345"/>
      <c r="I39" s="345"/>
      <c r="J39" s="345"/>
      <c r="K39" s="345"/>
      <c r="L39" s="345"/>
      <c r="M39" s="345"/>
      <c r="N39" s="345"/>
      <c r="O39" s="345"/>
      <c r="P39" s="345"/>
      <c r="Q39" s="345"/>
      <c r="R39" s="359"/>
    </row>
    <row r="40" spans="1:22">
      <c r="A40" s="353"/>
      <c r="B40" s="91" t="str">
        <f t="shared" si="2"/>
        <v>Cost/lb</v>
      </c>
      <c r="C40" s="345"/>
      <c r="D40" s="345"/>
      <c r="E40" s="345"/>
      <c r="F40" s="345"/>
      <c r="G40" s="345"/>
      <c r="H40" s="345"/>
      <c r="I40" s="345"/>
      <c r="J40" s="345"/>
      <c r="K40" s="345"/>
      <c r="L40" s="345"/>
      <c r="M40" s="345"/>
      <c r="N40" s="345"/>
      <c r="O40" s="345"/>
      <c r="P40" s="345"/>
      <c r="Q40" s="345"/>
      <c r="R40" s="359"/>
    </row>
    <row r="41" spans="1:22">
      <c r="A41" s="353"/>
      <c r="B41" s="91" t="str">
        <f t="shared" si="2"/>
        <v>Cost/lb</v>
      </c>
      <c r="C41" s="345"/>
      <c r="D41" s="345"/>
      <c r="E41" s="345"/>
      <c r="F41" s="345"/>
      <c r="G41" s="345"/>
      <c r="H41" s="345"/>
      <c r="I41" s="345"/>
      <c r="J41" s="345"/>
      <c r="K41" s="345"/>
      <c r="L41" s="345"/>
      <c r="M41" s="345"/>
      <c r="N41" s="345"/>
      <c r="O41" s="345"/>
      <c r="P41" s="345"/>
      <c r="Q41" s="345"/>
      <c r="R41" s="359"/>
    </row>
    <row r="42" spans="1:22" ht="13.5" thickBot="1">
      <c r="A42" s="349"/>
      <c r="B42" s="240" t="str">
        <f t="shared" si="2"/>
        <v>Cost/lb</v>
      </c>
      <c r="C42" s="355"/>
      <c r="D42" s="355"/>
      <c r="E42" s="355"/>
      <c r="F42" s="355"/>
      <c r="G42" s="355"/>
      <c r="H42" s="355"/>
      <c r="I42" s="355"/>
      <c r="J42" s="355"/>
      <c r="K42" s="355"/>
      <c r="L42" s="355"/>
      <c r="M42" s="355"/>
      <c r="N42" s="355"/>
      <c r="O42" s="355"/>
      <c r="P42" s="355"/>
      <c r="Q42" s="355"/>
      <c r="R42" s="359"/>
    </row>
    <row r="43" spans="1:22" ht="45">
      <c r="A43" s="97"/>
      <c r="B43" s="95" t="s">
        <v>81</v>
      </c>
      <c r="C43" s="348" t="s">
        <v>471</v>
      </c>
      <c r="D43" s="378" t="s">
        <v>471</v>
      </c>
      <c r="E43" s="378" t="s">
        <v>471</v>
      </c>
      <c r="F43" s="378" t="s">
        <v>471</v>
      </c>
      <c r="G43" s="348"/>
      <c r="H43" s="348"/>
      <c r="I43" s="348"/>
      <c r="J43" s="348"/>
      <c r="K43" s="348"/>
      <c r="L43" s="348"/>
      <c r="M43" s="348"/>
      <c r="N43" s="348"/>
      <c r="O43" s="348"/>
      <c r="P43" s="348"/>
      <c r="Q43" s="348"/>
      <c r="R43" s="359"/>
    </row>
    <row r="44" spans="1:22" ht="45">
      <c r="A44" s="96"/>
      <c r="B44" s="33"/>
      <c r="C44" s="348" t="s">
        <v>472</v>
      </c>
      <c r="D44" s="378" t="s">
        <v>472</v>
      </c>
      <c r="E44" s="378" t="s">
        <v>472</v>
      </c>
      <c r="F44" s="378" t="s">
        <v>472</v>
      </c>
      <c r="G44" s="348"/>
      <c r="H44" s="348"/>
      <c r="I44" s="348"/>
      <c r="J44" s="348"/>
      <c r="K44" s="348"/>
      <c r="L44" s="348"/>
      <c r="M44" s="348"/>
      <c r="N44" s="348"/>
      <c r="O44" s="348"/>
      <c r="P44" s="348"/>
      <c r="Q44" s="348"/>
      <c r="R44" s="359"/>
    </row>
    <row r="45" spans="1:22" ht="13.5" thickBot="1">
      <c r="A45" s="96"/>
      <c r="B45" s="33"/>
      <c r="C45" s="348"/>
      <c r="D45" s="348"/>
      <c r="E45" s="348"/>
      <c r="F45" s="348"/>
      <c r="G45" s="348"/>
      <c r="H45" s="348"/>
      <c r="I45" s="348"/>
      <c r="J45" s="348"/>
      <c r="K45" s="348"/>
      <c r="L45" s="348"/>
      <c r="M45" s="348"/>
      <c r="N45" s="348"/>
      <c r="O45" s="348"/>
      <c r="P45" s="348"/>
      <c r="Q45" s="348"/>
      <c r="R45" s="359"/>
    </row>
    <row r="46" spans="1:22" ht="18.75" thickBot="1">
      <c r="A46" s="39" t="s">
        <v>83</v>
      </c>
      <c r="B46" s="35"/>
      <c r="C46" s="35"/>
      <c r="D46" s="35"/>
      <c r="E46" s="35"/>
      <c r="F46" s="35"/>
      <c r="G46" s="35"/>
      <c r="H46" s="35"/>
      <c r="I46" s="35"/>
      <c r="J46" s="35"/>
      <c r="K46" s="35"/>
      <c r="L46" s="35"/>
      <c r="M46" s="35"/>
      <c r="N46" s="35"/>
      <c r="O46" s="35"/>
      <c r="P46" s="35"/>
      <c r="Q46" s="213"/>
      <c r="R46" s="359"/>
    </row>
    <row r="47" spans="1:22" ht="13.5" thickBot="1">
      <c r="A47" s="44" t="s">
        <v>86</v>
      </c>
      <c r="B47" s="45" t="s">
        <v>87</v>
      </c>
      <c r="C47" s="92"/>
      <c r="D47" s="92"/>
      <c r="E47" s="92"/>
      <c r="F47" s="92"/>
      <c r="G47" s="92"/>
      <c r="H47" s="92"/>
      <c r="I47" s="92"/>
      <c r="J47" s="92"/>
      <c r="K47" s="92"/>
      <c r="L47" s="92"/>
      <c r="M47" s="92"/>
      <c r="N47" s="92"/>
      <c r="O47" s="92"/>
      <c r="P47" s="92"/>
      <c r="Q47" s="212"/>
      <c r="R47" s="359"/>
    </row>
    <row r="48" spans="1:22">
      <c r="A48" s="49"/>
      <c r="B48" s="93"/>
      <c r="C48" s="345"/>
      <c r="D48" s="345"/>
      <c r="E48" s="345"/>
      <c r="F48" s="345"/>
      <c r="G48" s="345"/>
      <c r="H48" s="345"/>
      <c r="I48" s="345"/>
      <c r="J48" s="345"/>
      <c r="K48" s="345"/>
      <c r="L48" s="345"/>
      <c r="M48" s="345"/>
      <c r="N48" s="345"/>
      <c r="O48" s="345"/>
      <c r="P48" s="345"/>
      <c r="Q48" s="345"/>
      <c r="R48" s="359"/>
    </row>
    <row r="49" spans="1:18">
      <c r="A49" s="50" t="s">
        <v>90</v>
      </c>
      <c r="B49" s="91" t="str">
        <f>IF(Metric,"20kg bag","50lb bag")</f>
        <v>50lb bag</v>
      </c>
      <c r="C49" s="345">
        <v>7.9521276595744679</v>
      </c>
      <c r="D49" s="345">
        <v>7.9521276595744679</v>
      </c>
      <c r="E49" s="345">
        <v>7.9521276595744679</v>
      </c>
      <c r="F49" s="345">
        <v>7.9521276595744679</v>
      </c>
      <c r="G49" s="345"/>
      <c r="H49" s="345"/>
      <c r="I49" s="345"/>
      <c r="J49" s="345"/>
      <c r="K49" s="345"/>
      <c r="L49" s="345"/>
      <c r="M49" s="345"/>
      <c r="N49" s="345"/>
      <c r="O49" s="345"/>
      <c r="P49" s="345"/>
      <c r="Q49" s="345"/>
      <c r="R49" s="359"/>
    </row>
    <row r="50" spans="1:18">
      <c r="A50" s="50" t="s">
        <v>133</v>
      </c>
      <c r="B50" s="91" t="str">
        <f>IF(Metric,"20kg bag","50lb bag")</f>
        <v>50lb bag</v>
      </c>
      <c r="C50" s="345">
        <v>9.25</v>
      </c>
      <c r="D50" s="345">
        <v>9.25</v>
      </c>
      <c r="E50" s="345">
        <v>9.25</v>
      </c>
      <c r="F50" s="345">
        <v>9.25</v>
      </c>
      <c r="G50" s="345"/>
      <c r="H50" s="345"/>
      <c r="I50" s="345"/>
      <c r="J50" s="345"/>
      <c r="K50" s="345"/>
      <c r="L50" s="345"/>
      <c r="M50" s="345"/>
      <c r="N50" s="345"/>
      <c r="O50" s="345"/>
      <c r="P50" s="345"/>
      <c r="Q50" s="345"/>
      <c r="R50" s="359"/>
    </row>
    <row r="51" spans="1:18">
      <c r="A51" s="50" t="s">
        <v>132</v>
      </c>
      <c r="B51" s="91" t="str">
        <f>IF(Metric,"m3","cy")</f>
        <v>cy</v>
      </c>
      <c r="C51" s="345"/>
      <c r="D51" s="345"/>
      <c r="E51" s="345"/>
      <c r="F51" s="345"/>
      <c r="G51" s="345"/>
      <c r="H51" s="345"/>
      <c r="I51" s="345"/>
      <c r="J51" s="345"/>
      <c r="K51" s="345"/>
      <c r="L51" s="345"/>
      <c r="M51" s="345"/>
      <c r="N51" s="345"/>
      <c r="O51" s="345"/>
      <c r="P51" s="345"/>
      <c r="Q51" s="345"/>
      <c r="R51" s="359"/>
    </row>
    <row r="52" spans="1:18">
      <c r="A52" s="353"/>
      <c r="B52" s="347"/>
      <c r="C52" s="345"/>
      <c r="D52" s="345"/>
      <c r="E52" s="345"/>
      <c r="F52" s="345"/>
      <c r="G52" s="345"/>
      <c r="H52" s="345"/>
      <c r="I52" s="345"/>
      <c r="J52" s="345"/>
      <c r="K52" s="345"/>
      <c r="L52" s="345"/>
      <c r="M52" s="345"/>
      <c r="N52" s="345"/>
      <c r="O52" s="345"/>
      <c r="P52" s="345"/>
      <c r="Q52" s="345"/>
      <c r="R52" s="359"/>
    </row>
    <row r="53" spans="1:18" ht="13.5" thickBot="1">
      <c r="A53" s="349"/>
      <c r="B53" s="347"/>
      <c r="C53" s="355"/>
      <c r="D53" s="355"/>
      <c r="E53" s="355"/>
      <c r="F53" s="355"/>
      <c r="G53" s="355"/>
      <c r="H53" s="355"/>
      <c r="I53" s="355"/>
      <c r="J53" s="355"/>
      <c r="K53" s="355"/>
      <c r="L53" s="355"/>
      <c r="M53" s="355"/>
      <c r="N53" s="355"/>
      <c r="O53" s="355"/>
      <c r="P53" s="355"/>
      <c r="Q53" s="355"/>
      <c r="R53" s="359"/>
    </row>
    <row r="54" spans="1:18" ht="45">
      <c r="A54" s="38"/>
      <c r="B54" s="369" t="s">
        <v>81</v>
      </c>
      <c r="C54" s="348" t="s">
        <v>473</v>
      </c>
      <c r="D54" s="378" t="s">
        <v>473</v>
      </c>
      <c r="E54" s="378" t="s">
        <v>473</v>
      </c>
      <c r="F54" s="378" t="s">
        <v>473</v>
      </c>
      <c r="G54" s="348"/>
      <c r="H54" s="348"/>
      <c r="I54" s="348"/>
      <c r="J54" s="348"/>
      <c r="K54" s="348"/>
      <c r="L54" s="348"/>
      <c r="M54" s="348"/>
      <c r="N54" s="348"/>
      <c r="O54" s="348"/>
      <c r="P54" s="348"/>
      <c r="Q54" s="348"/>
      <c r="R54" s="359"/>
    </row>
    <row r="55" spans="1:18" ht="101.25">
      <c r="A55" s="96"/>
      <c r="B55" s="33"/>
      <c r="C55" s="348" t="s">
        <v>474</v>
      </c>
      <c r="D55" s="378" t="s">
        <v>474</v>
      </c>
      <c r="E55" s="378" t="s">
        <v>474</v>
      </c>
      <c r="F55" s="378" t="s">
        <v>474</v>
      </c>
      <c r="G55" s="348"/>
      <c r="H55" s="348"/>
      <c r="I55" s="348"/>
      <c r="J55" s="348"/>
      <c r="K55" s="348"/>
      <c r="L55" s="348"/>
      <c r="M55" s="348"/>
      <c r="N55" s="348"/>
      <c r="O55" s="348"/>
      <c r="P55" s="348"/>
      <c r="Q55" s="348"/>
      <c r="R55" s="359"/>
    </row>
    <row r="56" spans="1:18" ht="13.5" thickBot="1">
      <c r="A56" s="28"/>
      <c r="B56" s="37"/>
      <c r="C56" s="348"/>
      <c r="D56" s="348"/>
      <c r="E56" s="348"/>
      <c r="F56" s="348"/>
      <c r="G56" s="348"/>
      <c r="H56" s="348"/>
      <c r="I56" s="348"/>
      <c r="J56" s="348"/>
      <c r="K56" s="348"/>
      <c r="L56" s="348"/>
      <c r="M56" s="348"/>
      <c r="N56" s="348"/>
      <c r="O56" s="348"/>
      <c r="P56" s="348"/>
      <c r="Q56" s="348"/>
      <c r="R56" s="359"/>
    </row>
    <row r="57" spans="1:18" ht="18.75" thickBot="1">
      <c r="A57" s="34" t="s">
        <v>97</v>
      </c>
      <c r="B57" s="90"/>
      <c r="C57" s="90"/>
      <c r="D57" s="90"/>
      <c r="E57" s="90"/>
      <c r="F57" s="90"/>
      <c r="G57" s="90"/>
      <c r="H57" s="90"/>
      <c r="I57" s="90"/>
      <c r="J57" s="90"/>
      <c r="K57" s="90"/>
      <c r="L57" s="90"/>
      <c r="M57" s="90"/>
      <c r="N57" s="90"/>
      <c r="O57" s="90"/>
      <c r="P57" s="90"/>
      <c r="Q57" s="211"/>
      <c r="R57" s="359"/>
    </row>
    <row r="58" spans="1:18" ht="13.5" thickBot="1">
      <c r="A58" s="47" t="s">
        <v>86</v>
      </c>
      <c r="B58" s="48" t="s">
        <v>87</v>
      </c>
      <c r="C58" s="92" t="s">
        <v>88</v>
      </c>
      <c r="D58" s="92" t="s">
        <v>88</v>
      </c>
      <c r="E58" s="92" t="s">
        <v>88</v>
      </c>
      <c r="F58" s="92" t="s">
        <v>88</v>
      </c>
      <c r="G58" s="92" t="s">
        <v>88</v>
      </c>
      <c r="H58" s="92" t="s">
        <v>88</v>
      </c>
      <c r="I58" s="92" t="s">
        <v>88</v>
      </c>
      <c r="J58" s="92" t="s">
        <v>88</v>
      </c>
      <c r="K58" s="92" t="s">
        <v>88</v>
      </c>
      <c r="L58" s="92" t="s">
        <v>88</v>
      </c>
      <c r="M58" s="92" t="s">
        <v>88</v>
      </c>
      <c r="N58" s="92" t="s">
        <v>88</v>
      </c>
      <c r="O58" s="92" t="s">
        <v>88</v>
      </c>
      <c r="P58" s="92" t="s">
        <v>88</v>
      </c>
      <c r="Q58" s="212" t="s">
        <v>88</v>
      </c>
      <c r="R58" s="359"/>
    </row>
    <row r="59" spans="1:18">
      <c r="A59" s="49"/>
      <c r="B59" s="93"/>
      <c r="C59" s="219"/>
      <c r="D59" s="219"/>
      <c r="E59" s="219"/>
      <c r="F59" s="219"/>
      <c r="G59" s="219"/>
      <c r="H59" s="219"/>
      <c r="I59" s="219"/>
      <c r="J59" s="219"/>
      <c r="K59" s="219"/>
      <c r="L59" s="219"/>
      <c r="M59" s="219"/>
      <c r="N59" s="219"/>
      <c r="O59" s="219"/>
      <c r="P59" s="219"/>
      <c r="Q59" s="220"/>
      <c r="R59" s="359"/>
    </row>
    <row r="60" spans="1:18">
      <c r="A60" s="276" t="s">
        <v>100</v>
      </c>
      <c r="B60" s="91" t="s">
        <v>131</v>
      </c>
      <c r="C60" s="345">
        <v>2760.4250681198905</v>
      </c>
      <c r="D60" s="345">
        <v>2760.4250681198905</v>
      </c>
      <c r="E60" s="345">
        <v>2760.4250681198905</v>
      </c>
      <c r="F60" s="345">
        <v>2760.4250681198905</v>
      </c>
      <c r="G60" s="345"/>
      <c r="H60" s="345"/>
      <c r="I60" s="345"/>
      <c r="J60" s="345"/>
      <c r="K60" s="345"/>
      <c r="L60" s="345"/>
      <c r="M60" s="345"/>
      <c r="N60" s="345"/>
      <c r="O60" s="345"/>
      <c r="P60" s="345"/>
      <c r="Q60" s="345"/>
      <c r="R60" s="359"/>
    </row>
    <row r="61" spans="1:18">
      <c r="A61" t="s">
        <v>101</v>
      </c>
      <c r="B61" s="91" t="s">
        <v>131</v>
      </c>
      <c r="C61" s="345">
        <v>6.4495912806539497</v>
      </c>
      <c r="D61" s="345">
        <v>6.4495912806539497</v>
      </c>
      <c r="E61" s="345">
        <v>6.4495912806539497</v>
      </c>
      <c r="F61" s="345">
        <v>6.4495912806539497</v>
      </c>
      <c r="G61" s="382"/>
      <c r="H61" s="345"/>
      <c r="I61" s="345"/>
      <c r="J61" s="345"/>
      <c r="K61" s="345"/>
      <c r="L61" s="345"/>
      <c r="M61" s="345"/>
      <c r="N61" s="345"/>
      <c r="O61" s="345"/>
      <c r="P61" s="345"/>
      <c r="Q61" s="345"/>
      <c r="R61" s="359"/>
    </row>
    <row r="62" spans="1:18">
      <c r="A62" s="50"/>
      <c r="B62" s="91"/>
      <c r="C62" s="51"/>
      <c r="D62" s="51"/>
      <c r="E62" s="51"/>
      <c r="F62" s="51"/>
      <c r="G62" s="51"/>
      <c r="H62" s="51"/>
      <c r="I62" s="51"/>
      <c r="J62" s="51"/>
      <c r="K62" s="51"/>
      <c r="L62" s="51"/>
      <c r="M62" s="51"/>
      <c r="N62" s="51"/>
      <c r="O62" s="51"/>
      <c r="P62" s="51"/>
      <c r="Q62" s="67"/>
      <c r="R62" s="359"/>
    </row>
    <row r="63" spans="1:18">
      <c r="A63" s="353" t="s">
        <v>420</v>
      </c>
      <c r="B63" s="91" t="s">
        <v>131</v>
      </c>
      <c r="C63" s="345">
        <v>411</v>
      </c>
      <c r="D63" s="345">
        <v>411</v>
      </c>
      <c r="E63" s="345">
        <v>411</v>
      </c>
      <c r="F63" s="345">
        <v>411</v>
      </c>
      <c r="G63" s="345"/>
      <c r="H63" s="345"/>
      <c r="I63" s="345"/>
      <c r="J63" s="345"/>
      <c r="K63" s="345"/>
      <c r="L63" s="345"/>
      <c r="M63" s="345"/>
      <c r="N63" s="345"/>
      <c r="O63" s="345"/>
      <c r="P63" s="345"/>
      <c r="Q63" s="345"/>
      <c r="R63" s="359"/>
    </row>
    <row r="64" spans="1:18">
      <c r="A64" s="353" t="s">
        <v>421</v>
      </c>
      <c r="B64" s="91" t="s">
        <v>131</v>
      </c>
      <c r="C64" s="345">
        <v>483.4</v>
      </c>
      <c r="D64" s="345">
        <v>483.4</v>
      </c>
      <c r="E64" s="345">
        <v>483.4</v>
      </c>
      <c r="F64" s="345">
        <v>483.4</v>
      </c>
      <c r="G64" s="345"/>
      <c r="H64" s="345"/>
      <c r="I64" s="345"/>
      <c r="J64" s="345"/>
      <c r="K64" s="345"/>
      <c r="L64" s="345"/>
      <c r="M64" s="345"/>
      <c r="N64" s="345"/>
      <c r="O64" s="345"/>
      <c r="P64" s="345"/>
      <c r="Q64" s="345"/>
      <c r="R64" s="359"/>
    </row>
    <row r="65" spans="1:18">
      <c r="A65" s="353" t="s">
        <v>422</v>
      </c>
      <c r="B65" s="91" t="s">
        <v>131</v>
      </c>
      <c r="C65" s="345">
        <v>150</v>
      </c>
      <c r="D65" s="345">
        <v>150</v>
      </c>
      <c r="E65" s="345">
        <v>150</v>
      </c>
      <c r="F65" s="345">
        <v>150</v>
      </c>
      <c r="G65" s="345"/>
      <c r="H65" s="345"/>
      <c r="I65" s="345"/>
      <c r="J65" s="345"/>
      <c r="K65" s="345"/>
      <c r="L65" s="345"/>
      <c r="M65" s="345"/>
      <c r="N65" s="345"/>
      <c r="O65" s="345"/>
      <c r="P65" s="345"/>
      <c r="Q65" s="345"/>
      <c r="R65" s="359"/>
    </row>
    <row r="66" spans="1:18">
      <c r="A66" s="353" t="s">
        <v>423</v>
      </c>
      <c r="B66" s="91" t="s">
        <v>131</v>
      </c>
      <c r="C66" s="345">
        <v>56</v>
      </c>
      <c r="D66" s="345">
        <v>56</v>
      </c>
      <c r="E66" s="345">
        <v>56</v>
      </c>
      <c r="F66" s="345">
        <v>56</v>
      </c>
      <c r="G66" s="345"/>
      <c r="H66" s="345"/>
      <c r="I66" s="345"/>
      <c r="J66" s="345"/>
      <c r="K66" s="345"/>
      <c r="L66" s="345"/>
      <c r="M66" s="345"/>
      <c r="N66" s="345"/>
      <c r="O66" s="345"/>
      <c r="P66" s="345"/>
      <c r="Q66" s="345"/>
      <c r="R66" s="359"/>
    </row>
    <row r="67" spans="1:18">
      <c r="A67" s="353" t="s">
        <v>424</v>
      </c>
      <c r="B67" s="91" t="s">
        <v>131</v>
      </c>
      <c r="C67" s="345">
        <v>461</v>
      </c>
      <c r="D67" s="345">
        <v>461</v>
      </c>
      <c r="E67" s="345">
        <v>461</v>
      </c>
      <c r="F67" s="345">
        <v>461</v>
      </c>
      <c r="G67" s="345"/>
      <c r="H67" s="345"/>
      <c r="I67" s="345"/>
      <c r="J67" s="345"/>
      <c r="K67" s="345"/>
      <c r="L67" s="345"/>
      <c r="M67" s="345"/>
      <c r="N67" s="345"/>
      <c r="O67" s="345"/>
      <c r="P67" s="345"/>
      <c r="Q67" s="345"/>
      <c r="R67" s="359"/>
    </row>
    <row r="68" spans="1:18">
      <c r="A68" s="353"/>
      <c r="B68" s="91" t="s">
        <v>131</v>
      </c>
      <c r="C68" s="345"/>
      <c r="D68" s="345"/>
      <c r="E68" s="345"/>
      <c r="F68" s="345"/>
      <c r="G68" s="345"/>
      <c r="H68" s="345"/>
      <c r="I68" s="345"/>
      <c r="J68" s="345"/>
      <c r="K68" s="345"/>
      <c r="L68" s="345"/>
      <c r="M68" s="345"/>
      <c r="N68" s="345"/>
      <c r="O68" s="345"/>
      <c r="P68" s="345"/>
      <c r="Q68" s="345"/>
      <c r="R68" s="359"/>
    </row>
    <row r="69" spans="1:18">
      <c r="A69" s="353"/>
      <c r="B69" s="91" t="s">
        <v>131</v>
      </c>
      <c r="C69" s="345"/>
      <c r="D69" s="345"/>
      <c r="E69" s="345"/>
      <c r="F69" s="345"/>
      <c r="G69" s="345"/>
      <c r="H69" s="345"/>
      <c r="I69" s="345"/>
      <c r="J69" s="345"/>
      <c r="K69" s="345"/>
      <c r="L69" s="345"/>
      <c r="M69" s="345"/>
      <c r="N69" s="345"/>
      <c r="O69" s="345"/>
      <c r="P69" s="345"/>
      <c r="Q69" s="345"/>
      <c r="R69" s="359"/>
    </row>
    <row r="70" spans="1:18">
      <c r="A70" s="353"/>
      <c r="B70" s="91" t="s">
        <v>131</v>
      </c>
      <c r="C70" s="345"/>
      <c r="D70" s="345"/>
      <c r="E70" s="345"/>
      <c r="F70" s="345"/>
      <c r="G70" s="345"/>
      <c r="H70" s="345"/>
      <c r="I70" s="345"/>
      <c r="J70" s="345"/>
      <c r="K70" s="345"/>
      <c r="L70" s="345"/>
      <c r="M70" s="345"/>
      <c r="N70" s="345"/>
      <c r="O70" s="345"/>
      <c r="P70" s="345"/>
      <c r="Q70" s="345"/>
      <c r="R70" s="359"/>
    </row>
    <row r="71" spans="1:18">
      <c r="A71" s="353"/>
      <c r="B71" s="91" t="s">
        <v>131</v>
      </c>
      <c r="C71" s="345"/>
      <c r="D71" s="345"/>
      <c r="E71" s="345"/>
      <c r="F71" s="345"/>
      <c r="G71" s="345"/>
      <c r="H71" s="345"/>
      <c r="I71" s="345"/>
      <c r="J71" s="345"/>
      <c r="K71" s="345"/>
      <c r="L71" s="345"/>
      <c r="M71" s="345"/>
      <c r="N71" s="345"/>
      <c r="O71" s="345"/>
      <c r="P71" s="345"/>
      <c r="Q71" s="345"/>
      <c r="R71" s="359"/>
    </row>
    <row r="72" spans="1:18">
      <c r="A72" s="353"/>
      <c r="B72" s="91" t="s">
        <v>131</v>
      </c>
      <c r="C72" s="345"/>
      <c r="D72" s="345"/>
      <c r="E72" s="345"/>
      <c r="F72" s="345"/>
      <c r="G72" s="345"/>
      <c r="H72" s="345"/>
      <c r="I72" s="345"/>
      <c r="J72" s="345"/>
      <c r="K72" s="345"/>
      <c r="L72" s="345"/>
      <c r="M72" s="345"/>
      <c r="N72" s="345"/>
      <c r="O72" s="345"/>
      <c r="P72" s="345"/>
      <c r="Q72" s="345"/>
      <c r="R72" s="359"/>
    </row>
    <row r="73" spans="1:18">
      <c r="A73" s="353"/>
      <c r="B73" s="91" t="s">
        <v>131</v>
      </c>
      <c r="C73" s="345"/>
      <c r="D73" s="345"/>
      <c r="E73" s="345"/>
      <c r="F73" s="345"/>
      <c r="G73" s="345"/>
      <c r="H73" s="345"/>
      <c r="I73" s="345"/>
      <c r="J73" s="345"/>
      <c r="K73" s="345"/>
      <c r="L73" s="345"/>
      <c r="M73" s="345"/>
      <c r="N73" s="345"/>
      <c r="O73" s="345"/>
      <c r="P73" s="345"/>
      <c r="Q73" s="345"/>
      <c r="R73" s="359"/>
    </row>
    <row r="74" spans="1:18">
      <c r="A74" s="353"/>
      <c r="B74" s="91" t="s">
        <v>131</v>
      </c>
      <c r="C74" s="345"/>
      <c r="D74" s="345"/>
      <c r="E74" s="345"/>
      <c r="F74" s="345"/>
      <c r="G74" s="345"/>
      <c r="H74" s="345"/>
      <c r="I74" s="345"/>
      <c r="J74" s="345"/>
      <c r="K74" s="345"/>
      <c r="L74" s="345"/>
      <c r="M74" s="345"/>
      <c r="N74" s="345"/>
      <c r="O74" s="345"/>
      <c r="P74" s="345"/>
      <c r="Q74" s="345"/>
      <c r="R74" s="359"/>
    </row>
    <row r="75" spans="1:18">
      <c r="A75" s="353"/>
      <c r="B75" s="91" t="s">
        <v>131</v>
      </c>
      <c r="C75" s="345"/>
      <c r="D75" s="345"/>
      <c r="E75" s="345"/>
      <c r="F75" s="345"/>
      <c r="G75" s="345"/>
      <c r="H75" s="345"/>
      <c r="I75" s="345"/>
      <c r="J75" s="345"/>
      <c r="K75" s="345"/>
      <c r="L75" s="345"/>
      <c r="M75" s="345"/>
      <c r="N75" s="345"/>
      <c r="O75" s="345"/>
      <c r="P75" s="345"/>
      <c r="Q75" s="345"/>
      <c r="R75" s="359"/>
    </row>
    <row r="76" spans="1:18">
      <c r="A76" s="353"/>
      <c r="B76" s="91" t="s">
        <v>131</v>
      </c>
      <c r="C76" s="345"/>
      <c r="D76" s="345"/>
      <c r="E76" s="345"/>
      <c r="F76" s="345"/>
      <c r="G76" s="345"/>
      <c r="H76" s="345"/>
      <c r="I76" s="345"/>
      <c r="J76" s="345"/>
      <c r="K76" s="345"/>
      <c r="L76" s="345"/>
      <c r="M76" s="345"/>
      <c r="N76" s="345"/>
      <c r="O76" s="345"/>
      <c r="P76" s="345"/>
      <c r="Q76" s="345"/>
      <c r="R76" s="359"/>
    </row>
    <row r="77" spans="1:18" ht="13.5" thickBot="1">
      <c r="A77" s="349"/>
      <c r="B77" s="240" t="s">
        <v>131</v>
      </c>
      <c r="C77" s="355"/>
      <c r="D77" s="355"/>
      <c r="E77" s="355"/>
      <c r="F77" s="355"/>
      <c r="G77" s="355"/>
      <c r="H77" s="355"/>
      <c r="I77" s="355"/>
      <c r="J77" s="355"/>
      <c r="K77" s="355"/>
      <c r="L77" s="355"/>
      <c r="M77" s="355"/>
      <c r="N77" s="355"/>
      <c r="O77" s="355"/>
      <c r="P77" s="355"/>
      <c r="Q77" s="355"/>
      <c r="R77" s="359"/>
    </row>
    <row r="78" spans="1:18" ht="22.5">
      <c r="A78" s="96"/>
      <c r="B78" s="95" t="s">
        <v>81</v>
      </c>
      <c r="C78" s="348" t="s">
        <v>475</v>
      </c>
      <c r="D78" s="378" t="s">
        <v>475</v>
      </c>
      <c r="E78" s="378" t="s">
        <v>475</v>
      </c>
      <c r="F78" s="378" t="s">
        <v>475</v>
      </c>
      <c r="G78" s="348"/>
      <c r="H78" s="348"/>
      <c r="I78" s="348"/>
      <c r="J78" s="348"/>
      <c r="K78" s="348"/>
      <c r="L78" s="348"/>
      <c r="M78" s="348"/>
      <c r="N78" s="348"/>
      <c r="O78" s="348"/>
      <c r="P78" s="348"/>
      <c r="Q78" s="348"/>
      <c r="R78" s="359"/>
    </row>
    <row r="79" spans="1:18" ht="33.75">
      <c r="A79" s="96"/>
      <c r="B79" s="33"/>
      <c r="C79" s="348" t="s">
        <v>476</v>
      </c>
      <c r="D79" s="378" t="s">
        <v>476</v>
      </c>
      <c r="E79" s="378" t="s">
        <v>476</v>
      </c>
      <c r="F79" s="378" t="s">
        <v>476</v>
      </c>
      <c r="G79" s="348"/>
      <c r="H79" s="348"/>
      <c r="I79" s="348"/>
      <c r="J79" s="348"/>
      <c r="K79" s="348"/>
      <c r="L79" s="348"/>
      <c r="M79" s="348"/>
      <c r="N79" s="348"/>
      <c r="O79" s="348"/>
      <c r="P79" s="348"/>
      <c r="Q79" s="348"/>
      <c r="R79" s="359"/>
    </row>
    <row r="80" spans="1:18" ht="23.25" thickBot="1">
      <c r="A80" s="96"/>
      <c r="B80" s="33"/>
      <c r="C80" s="348" t="s">
        <v>443</v>
      </c>
      <c r="D80" s="378" t="s">
        <v>443</v>
      </c>
      <c r="E80" s="378" t="s">
        <v>443</v>
      </c>
      <c r="F80" s="378" t="s">
        <v>443</v>
      </c>
      <c r="G80" s="348"/>
      <c r="H80" s="348"/>
      <c r="I80" s="348"/>
      <c r="J80" s="348"/>
      <c r="K80" s="348"/>
      <c r="L80" s="348"/>
      <c r="M80" s="348"/>
      <c r="N80" s="348"/>
      <c r="O80" s="348"/>
      <c r="P80" s="348"/>
      <c r="Q80" s="348"/>
      <c r="R80" s="359"/>
    </row>
    <row r="81" spans="1:18" ht="18.75" thickBot="1">
      <c r="A81" s="217" t="s">
        <v>84</v>
      </c>
      <c r="B81" s="90"/>
      <c r="C81" s="90"/>
      <c r="D81" s="90"/>
      <c r="E81" s="90"/>
      <c r="F81" s="90"/>
      <c r="G81" s="90"/>
      <c r="H81" s="90"/>
      <c r="I81" s="90"/>
      <c r="J81" s="90"/>
      <c r="K81" s="90"/>
      <c r="L81" s="90"/>
      <c r="M81" s="90"/>
      <c r="N81" s="90"/>
      <c r="O81" s="90"/>
      <c r="P81" s="90"/>
      <c r="Q81" s="211"/>
      <c r="R81" s="359"/>
    </row>
    <row r="82" spans="1:18" ht="13.5" thickBot="1">
      <c r="A82" s="218" t="s">
        <v>86</v>
      </c>
      <c r="B82" s="48" t="s">
        <v>87</v>
      </c>
      <c r="C82" s="92" t="s">
        <v>88</v>
      </c>
      <c r="D82" s="92" t="s">
        <v>88</v>
      </c>
      <c r="E82" s="92" t="s">
        <v>88</v>
      </c>
      <c r="F82" s="92" t="s">
        <v>88</v>
      </c>
      <c r="G82" s="92" t="s">
        <v>88</v>
      </c>
      <c r="H82" s="92" t="s">
        <v>88</v>
      </c>
      <c r="I82" s="92" t="s">
        <v>88</v>
      </c>
      <c r="J82" s="92" t="s">
        <v>88</v>
      </c>
      <c r="K82" s="92" t="s">
        <v>88</v>
      </c>
      <c r="L82" s="92" t="s">
        <v>88</v>
      </c>
      <c r="M82" s="92" t="s">
        <v>88</v>
      </c>
      <c r="N82" s="92" t="s">
        <v>88</v>
      </c>
      <c r="O82" s="92" t="s">
        <v>88</v>
      </c>
      <c r="P82" s="92" t="s">
        <v>88</v>
      </c>
      <c r="Q82" s="212" t="s">
        <v>88</v>
      </c>
      <c r="R82" s="359"/>
    </row>
    <row r="83" spans="1:18">
      <c r="A83" s="49"/>
      <c r="B83" s="216"/>
      <c r="C83" s="345"/>
      <c r="D83" s="345"/>
      <c r="E83" s="345"/>
      <c r="F83" s="345"/>
      <c r="G83" s="345"/>
      <c r="H83" s="345"/>
      <c r="I83" s="345"/>
      <c r="J83" s="345"/>
      <c r="K83" s="345"/>
      <c r="L83" s="345"/>
      <c r="M83" s="345"/>
      <c r="N83" s="345"/>
      <c r="O83" s="345"/>
      <c r="P83" s="345"/>
      <c r="Q83" s="345"/>
      <c r="R83" s="359"/>
    </row>
    <row r="84" spans="1:18" ht="14.25">
      <c r="A84" s="50" t="s">
        <v>105</v>
      </c>
      <c r="B84" s="125" t="str">
        <f>IF(Metric,"$/litre","$/gal")</f>
        <v>$/gal</v>
      </c>
      <c r="C84" s="345">
        <v>2.13</v>
      </c>
      <c r="D84" s="345">
        <v>2.13</v>
      </c>
      <c r="E84" s="345">
        <v>2.13</v>
      </c>
      <c r="F84" s="345">
        <v>2.13</v>
      </c>
      <c r="G84" s="345"/>
      <c r="H84" s="345"/>
      <c r="I84" s="345"/>
      <c r="J84" s="345"/>
      <c r="K84" s="345"/>
      <c r="L84" s="345"/>
      <c r="M84" s="345"/>
      <c r="N84" s="345"/>
      <c r="O84" s="345"/>
      <c r="P84" s="345"/>
      <c r="Q84" s="345"/>
      <c r="R84" s="359"/>
    </row>
    <row r="85" spans="1:18">
      <c r="A85" s="50" t="s">
        <v>317</v>
      </c>
      <c r="B85" s="125" t="str">
        <f>IF(Metric,"$km","$/mi")</f>
        <v>$/mi</v>
      </c>
      <c r="C85" s="345">
        <v>0.56000000000000005</v>
      </c>
      <c r="D85" s="345">
        <v>0.56000000000000005</v>
      </c>
      <c r="E85" s="345">
        <v>0.56000000000000005</v>
      </c>
      <c r="F85" s="345">
        <v>0.56000000000000005</v>
      </c>
      <c r="G85" s="345"/>
      <c r="H85" s="345"/>
      <c r="I85" s="345"/>
      <c r="J85" s="345"/>
      <c r="K85" s="345"/>
      <c r="L85" s="345"/>
      <c r="M85" s="345"/>
      <c r="N85" s="345"/>
      <c r="O85" s="345"/>
      <c r="P85" s="345"/>
      <c r="Q85" s="345"/>
      <c r="R85" s="359"/>
    </row>
    <row r="86" spans="1:18">
      <c r="A86" s="50" t="s">
        <v>300</v>
      </c>
      <c r="B86" s="125" t="s">
        <v>301</v>
      </c>
      <c r="C86" s="345">
        <v>7.034E-2</v>
      </c>
      <c r="D86" s="345">
        <v>7.034E-2</v>
      </c>
      <c r="E86" s="345">
        <v>7.034E-2</v>
      </c>
      <c r="F86" s="345">
        <v>7.034E-2</v>
      </c>
      <c r="G86" s="345"/>
      <c r="H86" s="345"/>
      <c r="I86" s="345"/>
      <c r="J86" s="345"/>
      <c r="K86" s="345"/>
      <c r="L86" s="345"/>
      <c r="M86" s="345"/>
      <c r="N86" s="345"/>
      <c r="O86" s="345"/>
      <c r="P86" s="345"/>
      <c r="Q86" s="345"/>
      <c r="R86" s="359"/>
    </row>
    <row r="87" spans="1:18">
      <c r="A87" s="353"/>
      <c r="B87" s="347"/>
      <c r="C87" s="345"/>
      <c r="D87" s="345"/>
      <c r="E87" s="345"/>
      <c r="F87" s="345"/>
      <c r="G87" s="345"/>
      <c r="H87" s="345"/>
      <c r="I87" s="345"/>
      <c r="J87" s="345"/>
      <c r="K87" s="345"/>
      <c r="L87" s="345"/>
      <c r="M87" s="345"/>
      <c r="N87" s="345"/>
      <c r="O87" s="345"/>
      <c r="P87" s="345"/>
      <c r="Q87" s="345"/>
      <c r="R87" s="359"/>
    </row>
    <row r="88" spans="1:18">
      <c r="A88" s="353"/>
      <c r="B88" s="347"/>
      <c r="C88" s="345"/>
      <c r="D88" s="345"/>
      <c r="E88" s="345"/>
      <c r="F88" s="345"/>
      <c r="G88" s="345"/>
      <c r="H88" s="345"/>
      <c r="I88" s="345"/>
      <c r="J88" s="345"/>
      <c r="K88" s="345"/>
      <c r="L88" s="345"/>
      <c r="M88" s="345"/>
      <c r="N88" s="345"/>
      <c r="O88" s="345"/>
      <c r="P88" s="345"/>
      <c r="Q88" s="345"/>
      <c r="R88" s="359"/>
    </row>
    <row r="89" spans="1:18">
      <c r="A89" s="353"/>
      <c r="B89" s="347"/>
      <c r="C89" s="345"/>
      <c r="D89" s="345"/>
      <c r="E89" s="345"/>
      <c r="F89" s="345"/>
      <c r="G89" s="345"/>
      <c r="H89" s="345"/>
      <c r="I89" s="345"/>
      <c r="J89" s="345"/>
      <c r="K89" s="345"/>
      <c r="L89" s="345"/>
      <c r="M89" s="345"/>
      <c r="N89" s="345"/>
      <c r="O89" s="345"/>
      <c r="P89" s="345"/>
      <c r="Q89" s="345"/>
      <c r="R89" s="359"/>
    </row>
    <row r="90" spans="1:18">
      <c r="A90" s="353"/>
      <c r="B90" s="347"/>
      <c r="C90" s="345"/>
      <c r="D90" s="345"/>
      <c r="E90" s="345"/>
      <c r="F90" s="345"/>
      <c r="G90" s="345"/>
      <c r="H90" s="345"/>
      <c r="I90" s="345"/>
      <c r="J90" s="345"/>
      <c r="K90" s="345"/>
      <c r="L90" s="345"/>
      <c r="M90" s="345"/>
      <c r="N90" s="345"/>
      <c r="O90" s="345"/>
      <c r="P90" s="345"/>
      <c r="Q90" s="345"/>
      <c r="R90" s="359"/>
    </row>
    <row r="91" spans="1:18" ht="13.5" thickBot="1">
      <c r="A91" s="349"/>
      <c r="B91" s="347"/>
      <c r="C91" s="355"/>
      <c r="D91" s="355"/>
      <c r="E91" s="355"/>
      <c r="F91" s="355"/>
      <c r="G91" s="355"/>
      <c r="H91" s="355"/>
      <c r="I91" s="355"/>
      <c r="J91" s="355"/>
      <c r="K91" s="355"/>
      <c r="L91" s="355"/>
      <c r="M91" s="355"/>
      <c r="N91" s="355"/>
      <c r="O91" s="355"/>
      <c r="P91" s="355"/>
      <c r="Q91" s="355"/>
      <c r="R91" s="359"/>
    </row>
    <row r="92" spans="1:18" ht="56.25">
      <c r="A92" s="38"/>
      <c r="B92" s="361" t="s">
        <v>81</v>
      </c>
      <c r="C92" s="348" t="s">
        <v>477</v>
      </c>
      <c r="D92" s="378" t="s">
        <v>477</v>
      </c>
      <c r="E92" s="378" t="s">
        <v>477</v>
      </c>
      <c r="F92" s="378" t="s">
        <v>477</v>
      </c>
      <c r="G92" s="348"/>
      <c r="H92" s="348"/>
      <c r="I92" s="348"/>
      <c r="J92" s="348"/>
      <c r="K92" s="348"/>
      <c r="L92" s="348"/>
      <c r="M92" s="348"/>
      <c r="N92" s="348"/>
      <c r="O92" s="348"/>
      <c r="P92" s="348"/>
      <c r="Q92" s="348"/>
      <c r="R92" s="359"/>
    </row>
    <row r="93" spans="1:18" ht="33.75">
      <c r="A93" s="96"/>
      <c r="B93" s="214"/>
      <c r="C93" s="348" t="s">
        <v>478</v>
      </c>
      <c r="D93" s="378" t="s">
        <v>478</v>
      </c>
      <c r="E93" s="378" t="s">
        <v>478</v>
      </c>
      <c r="F93" s="378" t="s">
        <v>478</v>
      </c>
      <c r="G93" s="348"/>
      <c r="H93" s="348"/>
      <c r="I93" s="348"/>
      <c r="J93" s="348"/>
      <c r="K93" s="348"/>
      <c r="L93" s="348"/>
      <c r="M93" s="348"/>
      <c r="N93" s="348"/>
      <c r="O93" s="348"/>
      <c r="P93" s="348"/>
      <c r="Q93" s="348"/>
      <c r="R93" s="359"/>
    </row>
    <row r="94" spans="1:18" ht="23.25" thickBot="1">
      <c r="A94" s="28"/>
      <c r="B94" s="239"/>
      <c r="C94" s="348" t="s">
        <v>479</v>
      </c>
      <c r="D94" s="378" t="s">
        <v>479</v>
      </c>
      <c r="E94" s="378" t="s">
        <v>479</v>
      </c>
      <c r="F94" s="378" t="s">
        <v>479</v>
      </c>
      <c r="G94" s="348"/>
      <c r="H94" s="348"/>
      <c r="I94" s="348"/>
      <c r="J94" s="348"/>
      <c r="K94" s="348"/>
      <c r="L94" s="348"/>
      <c r="M94" s="348"/>
      <c r="N94" s="348"/>
      <c r="O94" s="348"/>
      <c r="P94" s="348"/>
      <c r="Q94" s="348"/>
      <c r="R94" s="359"/>
    </row>
    <row r="95" spans="1:18">
      <c r="C95" s="361"/>
      <c r="D95" s="361"/>
      <c r="E95" s="361"/>
      <c r="F95" s="361"/>
      <c r="G95" s="361"/>
      <c r="H95" s="361"/>
      <c r="I95" s="361"/>
      <c r="J95" s="361"/>
      <c r="K95" s="361"/>
      <c r="L95" s="361"/>
      <c r="M95" s="361"/>
      <c r="N95" s="361"/>
      <c r="O95" s="361"/>
      <c r="P95" s="361"/>
      <c r="Q95" s="361"/>
    </row>
  </sheetData>
  <sheetProtection password="E51C" sheet="1" objects="1" scenarios="1"/>
  <protectedRanges>
    <protectedRange algorithmName="SHA-512" hashValue="jiYMOMCT7yLMQdCNCY6Qqf0nc2Btbnk6UkLLkfyG+Ny1QX3/zlQv+NJ81sFs4hj3NH6VW3qEh1nYr/AKHYfFDg==" saltValue="UXJhsyRMcz6F+woFVmzz/Q==" spinCount="100000" sqref="C12:Q16 C22:Q22 A28:A30 C25:Q33 A40:A42 C36:Q45 A52:B53 C48:Q56 C60:Q61 A63:A77 C63:Q80 A87:B91 C83:Q94" name="LockMaterials"/>
  </protectedRanges>
  <dataConsolidate/>
  <mergeCells count="4">
    <mergeCell ref="A7:B8"/>
    <mergeCell ref="B1:C1"/>
    <mergeCell ref="B2:C2"/>
    <mergeCell ref="B3:C3"/>
  </mergeCells>
  <phoneticPr fontId="10" type="noConversion"/>
  <pageMargins left="0.75" right="0.75" top="1" bottom="0.5" header="0.5" footer="0"/>
  <pageSetup scale="87" fitToHeight="0" orientation="portrait" r:id="rId1"/>
  <headerFooter alignWithMargins="0">
    <oddHeader>&amp;C&amp;"Arial,Bold"&amp;16Nevada Standardized Bond Calculation
&amp;A</oddHeader>
  </headerFooter>
  <rowBreaks count="1" manualBreakCount="1">
    <brk id="5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4"/>
    <pageSetUpPr autoPageBreaks="0" fitToPage="1"/>
  </sheetPr>
  <dimension ref="A1:AR183"/>
  <sheetViews>
    <sheetView showGridLines="0" view="pageBreakPreview" zoomScaleNormal="100" zoomScaleSheetLayoutView="100" workbookViewId="0">
      <selection activeCell="A7" sqref="A7"/>
    </sheetView>
  </sheetViews>
  <sheetFormatPr defaultRowHeight="12.75"/>
  <cols>
    <col min="1" max="1" width="47" customWidth="1"/>
    <col min="2" max="2" width="15.28515625" customWidth="1"/>
    <col min="3" max="32" width="9.85546875" customWidth="1"/>
  </cols>
  <sheetData>
    <row r="1" spans="1:44" ht="13.5" thickBot="1"/>
    <row r="2" spans="1:44" ht="15.75">
      <c r="A2" s="78" t="s">
        <v>140</v>
      </c>
      <c r="B2" s="233" t="str">
        <f ca="1">DataFileName</f>
        <v>SRCE_Cost_Data_File_1_12_Std_2021.xlsm</v>
      </c>
      <c r="C2" s="119"/>
      <c r="D2" s="241"/>
      <c r="E2" s="241"/>
      <c r="F2" s="241"/>
      <c r="G2" s="244"/>
    </row>
    <row r="3" spans="1:44" ht="15.75">
      <c r="A3" s="79" t="s">
        <v>141</v>
      </c>
      <c r="B3" s="391">
        <f>DataFileDate</f>
        <v>44409</v>
      </c>
      <c r="C3" s="392"/>
      <c r="D3" s="243"/>
      <c r="E3" s="243"/>
      <c r="F3" s="243"/>
      <c r="G3" s="245"/>
    </row>
    <row r="4" spans="1:44" ht="15.75">
      <c r="A4" s="79" t="s">
        <v>143</v>
      </c>
      <c r="B4" s="393" t="str">
        <f>DataCostBasis</f>
        <v>User Data</v>
      </c>
      <c r="C4" s="394"/>
      <c r="D4" s="243"/>
      <c r="E4" s="243"/>
      <c r="F4" s="243"/>
      <c r="G4" s="245"/>
    </row>
    <row r="5" spans="1:44" ht="16.5" thickBot="1">
      <c r="A5" s="80" t="s">
        <v>144</v>
      </c>
      <c r="B5" s="248" t="str">
        <f>AuthorSource</f>
        <v>Nevada Division of Environmental Protection (NDEP) &amp; NV BLM</v>
      </c>
      <c r="C5" s="249"/>
      <c r="D5" s="242"/>
      <c r="E5" s="242"/>
      <c r="F5" s="242"/>
      <c r="G5" s="246"/>
    </row>
    <row r="6" spans="1:44" ht="13.5" thickBot="1"/>
    <row r="7" spans="1:44" ht="24" thickBot="1">
      <c r="A7" s="7" t="s">
        <v>29</v>
      </c>
      <c r="B7" s="71"/>
      <c r="C7" s="71"/>
      <c r="D7" s="71"/>
      <c r="E7" s="71"/>
      <c r="F7" s="71"/>
      <c r="G7" s="71"/>
      <c r="H7" s="71"/>
      <c r="I7" s="71"/>
      <c r="J7" s="71"/>
      <c r="K7" s="71"/>
      <c r="L7" s="71"/>
      <c r="M7" s="71"/>
      <c r="N7" s="71"/>
      <c r="O7" s="71"/>
      <c r="P7" s="71"/>
      <c r="Q7" s="71"/>
      <c r="R7" s="71"/>
      <c r="S7" s="71"/>
      <c r="T7" s="71"/>
      <c r="U7" s="71"/>
      <c r="V7" s="71"/>
      <c r="W7" s="71"/>
      <c r="X7" s="71"/>
      <c r="Y7" s="71"/>
      <c r="Z7" s="71"/>
      <c r="AA7" s="71"/>
      <c r="AB7" s="8"/>
      <c r="AC7" s="8"/>
      <c r="AD7" s="8"/>
      <c r="AE7" s="8"/>
      <c r="AF7" s="9"/>
      <c r="AG7" s="359"/>
    </row>
    <row r="8" spans="1:44" ht="15.75" customHeight="1">
      <c r="A8" s="414" t="s">
        <v>30</v>
      </c>
      <c r="B8" s="429"/>
      <c r="C8" s="427" t="s">
        <v>258</v>
      </c>
      <c r="D8" s="428"/>
      <c r="E8" s="427" t="s">
        <v>259</v>
      </c>
      <c r="F8" s="428"/>
      <c r="G8" s="427" t="s">
        <v>260</v>
      </c>
      <c r="H8" s="428"/>
      <c r="I8" s="427" t="s">
        <v>261</v>
      </c>
      <c r="J8" s="428"/>
      <c r="K8" s="427" t="s">
        <v>262</v>
      </c>
      <c r="L8" s="428"/>
      <c r="M8" s="427" t="s">
        <v>263</v>
      </c>
      <c r="N8" s="428"/>
      <c r="O8" s="427" t="s">
        <v>264</v>
      </c>
      <c r="P8" s="428"/>
      <c r="Q8" s="427" t="s">
        <v>265</v>
      </c>
      <c r="R8" s="428"/>
      <c r="S8" s="427" t="s">
        <v>266</v>
      </c>
      <c r="T8" s="428"/>
      <c r="U8" s="427" t="s">
        <v>267</v>
      </c>
      <c r="V8" s="428"/>
      <c r="W8" s="427" t="s">
        <v>268</v>
      </c>
      <c r="X8" s="428"/>
      <c r="Y8" s="427" t="s">
        <v>269</v>
      </c>
      <c r="Z8" s="428"/>
      <c r="AA8" s="427" t="s">
        <v>270</v>
      </c>
      <c r="AB8" s="428"/>
      <c r="AC8" s="427" t="s">
        <v>271</v>
      </c>
      <c r="AD8" s="428"/>
      <c r="AE8" s="427" t="s">
        <v>272</v>
      </c>
      <c r="AF8" s="428"/>
      <c r="AG8" s="359"/>
      <c r="AH8" s="84"/>
      <c r="AI8" s="84"/>
      <c r="AJ8" s="84"/>
      <c r="AK8" s="84"/>
      <c r="AL8" s="84"/>
      <c r="AM8" s="84"/>
      <c r="AN8" s="84"/>
      <c r="AO8" s="84"/>
      <c r="AP8" s="84"/>
      <c r="AQ8" s="84"/>
      <c r="AR8" s="84"/>
    </row>
    <row r="9" spans="1:44" s="259" customFormat="1" ht="30" customHeight="1" thickBot="1">
      <c r="A9" s="387"/>
      <c r="B9" s="430"/>
      <c r="C9" s="425" t="str">
        <f>IF(ISBLANK(VLOOKUP(C8,RegionNames,2,FALSE)),"",VLOOKUP(C8,RegionNames,2,FALSE))</f>
        <v>Northern Nevada</v>
      </c>
      <c r="D9" s="426"/>
      <c r="E9" s="425" t="str">
        <f>IF(ISBLANK(VLOOKUP(E8,RegionNames,2,FALSE)),"",VLOOKUP(E8,RegionNames,2,FALSE))</f>
        <v>Southern Nevada</v>
      </c>
      <c r="F9" s="426"/>
      <c r="G9" s="425" t="str">
        <f>IF(ISBLANK(VLOOKUP(G8,RegionNames,2,FALSE)),"",VLOOKUP(G8,RegionNames,2,FALSE))</f>
        <v>N. Nevada Notice Level</v>
      </c>
      <c r="H9" s="426"/>
      <c r="I9" s="425" t="str">
        <f>IF(ISBLANK(VLOOKUP(I8,RegionNames,2,FALSE)),"",VLOOKUP(I8,RegionNames,2,FALSE))</f>
        <v>S. Nevada Notice Level</v>
      </c>
      <c r="J9" s="426"/>
      <c r="K9" s="425" t="str">
        <f>IF(ISBLANK(VLOOKUP(K8,RegionNames,2,FALSE)),"",VLOOKUP(K8,RegionNames,2,FALSE))</f>
        <v/>
      </c>
      <c r="L9" s="426"/>
      <c r="M9" s="425" t="str">
        <f>IF(ISBLANK(VLOOKUP(M8,RegionNames,2,FALSE)),"",VLOOKUP(M8,RegionNames,2,FALSE))</f>
        <v/>
      </c>
      <c r="N9" s="426"/>
      <c r="O9" s="425" t="str">
        <f>IF(ISBLANK(VLOOKUP(O8,RegionNames,2,FALSE)),"",VLOOKUP(O8,RegionNames,2,FALSE))</f>
        <v/>
      </c>
      <c r="P9" s="426"/>
      <c r="Q9" s="425" t="str">
        <f>IF(ISBLANK(VLOOKUP(Q8,RegionNames,2,FALSE)),"",VLOOKUP(Q8,RegionNames,2,FALSE))</f>
        <v/>
      </c>
      <c r="R9" s="426"/>
      <c r="S9" s="425" t="str">
        <f>IF(ISBLANK(VLOOKUP(S8,RegionNames,2,FALSE)),"",VLOOKUP(S8,RegionNames,2,FALSE))</f>
        <v/>
      </c>
      <c r="T9" s="426"/>
      <c r="U9" s="425" t="str">
        <f>IF(ISBLANK(VLOOKUP(U8,RegionNames,2,FALSE)),"",VLOOKUP(U8,RegionNames,2,FALSE))</f>
        <v/>
      </c>
      <c r="V9" s="426"/>
      <c r="W9" s="425" t="str">
        <f>IF(ISBLANK(VLOOKUP(W8,RegionNames,2,FALSE)),"",VLOOKUP(W8,RegionNames,2,FALSE))</f>
        <v/>
      </c>
      <c r="X9" s="426"/>
      <c r="Y9" s="425" t="str">
        <f>IF(ISBLANK(VLOOKUP(Y8,RegionNames,2,FALSE)),"",VLOOKUP(Y8,RegionNames,2,FALSE))</f>
        <v/>
      </c>
      <c r="Z9" s="426"/>
      <c r="AA9" s="425" t="str">
        <f>IF(ISBLANK(VLOOKUP(AA8,RegionNames,2,FALSE)),"",VLOOKUP(AA8,RegionNames,2,FALSE))</f>
        <v/>
      </c>
      <c r="AB9" s="426"/>
      <c r="AC9" s="425" t="str">
        <f>IF(ISBLANK(VLOOKUP(AC8,RegionNames,2,FALSE)),"",VLOOKUP(AC8,RegionNames,2,FALSE))</f>
        <v/>
      </c>
      <c r="AD9" s="426"/>
      <c r="AE9" s="425" t="str">
        <f>IF(ISBLANK(VLOOKUP(AE8,RegionNames,2,FALSE)),"",VLOOKUP(AE8,RegionNames,2,FALSE))</f>
        <v/>
      </c>
      <c r="AF9" s="426"/>
      <c r="AG9" s="359"/>
      <c r="AH9" s="261"/>
      <c r="AI9" s="261"/>
      <c r="AJ9" s="261"/>
      <c r="AK9" s="261"/>
      <c r="AL9" s="261"/>
      <c r="AM9" s="261"/>
      <c r="AN9" s="261"/>
      <c r="AO9" s="261"/>
      <c r="AP9" s="261"/>
      <c r="AQ9" s="261"/>
      <c r="AR9" s="261"/>
    </row>
    <row r="10" spans="1:44" ht="18.75" customHeight="1" thickBot="1">
      <c r="A10" s="108" t="s">
        <v>35</v>
      </c>
      <c r="B10" s="110"/>
      <c r="C10" s="109"/>
      <c r="D10" s="110"/>
      <c r="E10" s="109"/>
      <c r="F10" s="110"/>
      <c r="G10" s="109"/>
      <c r="H10" s="110"/>
      <c r="I10" s="109"/>
      <c r="J10" s="110"/>
      <c r="K10" s="109"/>
      <c r="L10" s="110"/>
      <c r="M10" s="109"/>
      <c r="N10" s="110"/>
      <c r="O10" s="109"/>
      <c r="P10" s="110"/>
      <c r="Q10" s="109"/>
      <c r="R10" s="110"/>
      <c r="S10" s="109"/>
      <c r="T10" s="110"/>
      <c r="U10" s="109"/>
      <c r="V10" s="110"/>
      <c r="W10" s="109"/>
      <c r="X10" s="110"/>
      <c r="Y10" s="109"/>
      <c r="Z10" s="110"/>
      <c r="AA10" s="109"/>
      <c r="AB10" s="110"/>
      <c r="AC10" s="109"/>
      <c r="AD10" s="110"/>
      <c r="AE10" s="109"/>
      <c r="AF10" s="110"/>
      <c r="AG10" s="359"/>
    </row>
    <row r="11" spans="1:44" ht="13.5" thickBot="1">
      <c r="A11" s="123" t="s">
        <v>96</v>
      </c>
      <c r="B11" s="130" t="s">
        <v>87</v>
      </c>
      <c r="C11" s="131" t="s">
        <v>40</v>
      </c>
      <c r="D11" s="132" t="s">
        <v>28</v>
      </c>
      <c r="E11" s="131" t="s">
        <v>40</v>
      </c>
      <c r="F11" s="132" t="s">
        <v>28</v>
      </c>
      <c r="G11" s="131" t="s">
        <v>40</v>
      </c>
      <c r="H11" s="132" t="s">
        <v>28</v>
      </c>
      <c r="I11" s="131" t="s">
        <v>40</v>
      </c>
      <c r="J11" s="132" t="s">
        <v>28</v>
      </c>
      <c r="K11" s="131" t="s">
        <v>40</v>
      </c>
      <c r="L11" s="132" t="s">
        <v>28</v>
      </c>
      <c r="M11" s="131" t="s">
        <v>40</v>
      </c>
      <c r="N11" s="132" t="s">
        <v>28</v>
      </c>
      <c r="O11" s="131" t="s">
        <v>40</v>
      </c>
      <c r="P11" s="132" t="s">
        <v>28</v>
      </c>
      <c r="Q11" s="131" t="s">
        <v>40</v>
      </c>
      <c r="R11" s="132" t="s">
        <v>28</v>
      </c>
      <c r="S11" s="131" t="s">
        <v>40</v>
      </c>
      <c r="T11" s="132" t="s">
        <v>28</v>
      </c>
      <c r="U11" s="131" t="s">
        <v>40</v>
      </c>
      <c r="V11" s="132" t="s">
        <v>28</v>
      </c>
      <c r="W11" s="131" t="s">
        <v>40</v>
      </c>
      <c r="X11" s="132" t="s">
        <v>28</v>
      </c>
      <c r="Y11" s="131" t="s">
        <v>40</v>
      </c>
      <c r="Z11" s="132" t="s">
        <v>28</v>
      </c>
      <c r="AA11" s="131" t="s">
        <v>40</v>
      </c>
      <c r="AB11" s="132" t="s">
        <v>28</v>
      </c>
      <c r="AC11" s="131" t="s">
        <v>40</v>
      </c>
      <c r="AD11" s="132" t="s">
        <v>28</v>
      </c>
      <c r="AE11" s="131" t="s">
        <v>40</v>
      </c>
      <c r="AF11" s="132" t="s">
        <v>28</v>
      </c>
      <c r="AG11" s="359"/>
    </row>
    <row r="12" spans="1:44" ht="14.25" customHeight="1">
      <c r="A12" s="155" t="s">
        <v>316</v>
      </c>
      <c r="B12" s="124" t="str">
        <f>IF(Metric,"$/Ha","$/acres")</f>
        <v>$/acres</v>
      </c>
      <c r="C12" s="371">
        <v>138.59473023839396</v>
      </c>
      <c r="D12" s="344">
        <v>49.498117942283564</v>
      </c>
      <c r="E12" s="380">
        <v>138.59473023839396</v>
      </c>
      <c r="F12" s="379">
        <v>49.498117942283564</v>
      </c>
      <c r="G12" s="380">
        <v>138.59473023839396</v>
      </c>
      <c r="H12" s="379">
        <v>49.498117942283564</v>
      </c>
      <c r="I12" s="380">
        <v>138.59473023839396</v>
      </c>
      <c r="J12" s="379">
        <v>49.498117942283564</v>
      </c>
      <c r="K12" s="371"/>
      <c r="L12" s="344"/>
      <c r="M12" s="371"/>
      <c r="N12" s="344"/>
      <c r="O12" s="371"/>
      <c r="P12" s="344"/>
      <c r="Q12" s="371"/>
      <c r="R12" s="344"/>
      <c r="S12" s="371"/>
      <c r="T12" s="344"/>
      <c r="U12" s="371"/>
      <c r="V12" s="344"/>
      <c r="W12" s="371"/>
      <c r="X12" s="344"/>
      <c r="Y12" s="371"/>
      <c r="Z12" s="344"/>
      <c r="AA12" s="371"/>
      <c r="AB12" s="344"/>
      <c r="AC12" s="371"/>
      <c r="AD12" s="344"/>
      <c r="AE12" s="371"/>
      <c r="AF12" s="344"/>
      <c r="AG12" s="359"/>
    </row>
    <row r="13" spans="1:44" s="60" customFormat="1" ht="14.25">
      <c r="A13" s="155" t="s">
        <v>275</v>
      </c>
      <c r="B13" s="124" t="str">
        <f>IF(Metric,"$/Ha","$/acres")</f>
        <v>$/acres</v>
      </c>
      <c r="C13" s="371">
        <v>138.59473023839396</v>
      </c>
      <c r="D13" s="344">
        <v>49.498117942283564</v>
      </c>
      <c r="E13" s="380">
        <v>138.59473023839396</v>
      </c>
      <c r="F13" s="379">
        <v>49.498117942283564</v>
      </c>
      <c r="G13" s="380">
        <v>138.59473023839396</v>
      </c>
      <c r="H13" s="379">
        <v>49.498117942283564</v>
      </c>
      <c r="I13" s="380">
        <v>138.59473023839396</v>
      </c>
      <c r="J13" s="379">
        <v>49.498117942283564</v>
      </c>
      <c r="K13" s="371"/>
      <c r="L13" s="344"/>
      <c r="M13" s="371"/>
      <c r="N13" s="344"/>
      <c r="O13" s="371"/>
      <c r="P13" s="344"/>
      <c r="Q13" s="371"/>
      <c r="R13" s="344"/>
      <c r="S13" s="371"/>
      <c r="T13" s="344"/>
      <c r="U13" s="371"/>
      <c r="V13" s="344"/>
      <c r="W13" s="371"/>
      <c r="X13" s="344"/>
      <c r="Y13" s="371"/>
      <c r="Z13" s="344"/>
      <c r="AA13" s="371"/>
      <c r="AB13" s="344"/>
      <c r="AC13" s="371"/>
      <c r="AD13" s="344"/>
      <c r="AE13" s="371"/>
      <c r="AF13" s="344"/>
      <c r="AG13" s="359"/>
    </row>
    <row r="14" spans="1:44" s="60" customFormat="1" ht="14.25">
      <c r="A14" s="155" t="s">
        <v>273</v>
      </c>
      <c r="B14" s="124" t="str">
        <f>IF(Metric,"$/Ha","$/acres")</f>
        <v>$/acres</v>
      </c>
      <c r="C14" s="371">
        <v>138.59473023839396</v>
      </c>
      <c r="D14" s="344">
        <v>118.79548306148055</v>
      </c>
      <c r="E14" s="380">
        <v>138.59473023839396</v>
      </c>
      <c r="F14" s="379">
        <v>118.79548306148055</v>
      </c>
      <c r="G14" s="380">
        <v>138.59473023839396</v>
      </c>
      <c r="H14" s="379">
        <v>118.79548306148055</v>
      </c>
      <c r="I14" s="380">
        <v>138.59473023839396</v>
      </c>
      <c r="J14" s="379">
        <v>118.79548306148055</v>
      </c>
      <c r="K14" s="371"/>
      <c r="L14" s="344"/>
      <c r="M14" s="371"/>
      <c r="N14" s="344"/>
      <c r="O14" s="371"/>
      <c r="P14" s="344"/>
      <c r="Q14" s="371"/>
      <c r="R14" s="344"/>
      <c r="S14" s="371"/>
      <c r="T14" s="344"/>
      <c r="U14" s="371"/>
      <c r="V14" s="344"/>
      <c r="W14" s="371"/>
      <c r="X14" s="344"/>
      <c r="Y14" s="371"/>
      <c r="Z14" s="344"/>
      <c r="AA14" s="371"/>
      <c r="AB14" s="344"/>
      <c r="AC14" s="371"/>
      <c r="AD14" s="344"/>
      <c r="AE14" s="371"/>
      <c r="AF14" s="344"/>
      <c r="AG14" s="359"/>
    </row>
    <row r="15" spans="1:44" s="60" customFormat="1" ht="15" thickBot="1">
      <c r="A15" s="155" t="s">
        <v>274</v>
      </c>
      <c r="B15" s="124" t="str">
        <f>IF(Metric,"$/Ha","$/acres")</f>
        <v>$/acres</v>
      </c>
      <c r="C15" s="371">
        <v>247.49058971141784</v>
      </c>
      <c r="D15" s="344">
        <v>148.4943538268507</v>
      </c>
      <c r="E15" s="380">
        <v>247.49058971141784</v>
      </c>
      <c r="F15" s="379">
        <v>148.4943538268507</v>
      </c>
      <c r="G15" s="380">
        <v>247.49058971141784</v>
      </c>
      <c r="H15" s="379">
        <v>148.4943538268507</v>
      </c>
      <c r="I15" s="380">
        <v>247.49058971141784</v>
      </c>
      <c r="J15" s="379">
        <v>148.4943538268507</v>
      </c>
      <c r="K15" s="371"/>
      <c r="L15" s="344"/>
      <c r="M15" s="371"/>
      <c r="N15" s="344"/>
      <c r="O15" s="371"/>
      <c r="P15" s="344"/>
      <c r="Q15" s="371"/>
      <c r="R15" s="344"/>
      <c r="S15" s="371"/>
      <c r="T15" s="344"/>
      <c r="U15" s="371"/>
      <c r="V15" s="344"/>
      <c r="W15" s="371"/>
      <c r="X15" s="344"/>
      <c r="Y15" s="371"/>
      <c r="Z15" s="344"/>
      <c r="AA15" s="371"/>
      <c r="AB15" s="344"/>
      <c r="AC15" s="371"/>
      <c r="AD15" s="344"/>
      <c r="AE15" s="371"/>
      <c r="AF15" s="344"/>
      <c r="AG15" s="359"/>
    </row>
    <row r="16" spans="1:44" ht="13.5" thickBot="1">
      <c r="A16" s="123" t="s">
        <v>96</v>
      </c>
      <c r="B16" s="130" t="s">
        <v>87</v>
      </c>
      <c r="C16" s="208" t="s">
        <v>110</v>
      </c>
      <c r="D16" s="209"/>
      <c r="E16" s="208" t="s">
        <v>110</v>
      </c>
      <c r="F16" s="209"/>
      <c r="G16" s="208" t="s">
        <v>110</v>
      </c>
      <c r="H16" s="209"/>
      <c r="I16" s="208" t="s">
        <v>110</v>
      </c>
      <c r="J16" s="209"/>
      <c r="K16" s="208" t="s">
        <v>110</v>
      </c>
      <c r="L16" s="209"/>
      <c r="M16" s="208" t="s">
        <v>110</v>
      </c>
      <c r="N16" s="209"/>
      <c r="O16" s="208" t="s">
        <v>110</v>
      </c>
      <c r="P16" s="209"/>
      <c r="Q16" s="208" t="s">
        <v>110</v>
      </c>
      <c r="R16" s="209"/>
      <c r="S16" s="208" t="s">
        <v>110</v>
      </c>
      <c r="T16" s="209"/>
      <c r="U16" s="208" t="s">
        <v>110</v>
      </c>
      <c r="V16" s="209"/>
      <c r="W16" s="208" t="s">
        <v>110</v>
      </c>
      <c r="X16" s="209"/>
      <c r="Y16" s="208" t="s">
        <v>110</v>
      </c>
      <c r="Z16" s="209"/>
      <c r="AA16" s="208" t="s">
        <v>110</v>
      </c>
      <c r="AB16" s="209"/>
      <c r="AC16" s="208" t="s">
        <v>110</v>
      </c>
      <c r="AD16" s="209"/>
      <c r="AE16" s="208" t="s">
        <v>110</v>
      </c>
      <c r="AF16" s="209"/>
      <c r="AG16" s="359"/>
    </row>
    <row r="17" spans="1:38" s="60" customFormat="1" ht="14.25">
      <c r="A17" s="156" t="s">
        <v>373</v>
      </c>
      <c r="B17" s="137" t="s">
        <v>131</v>
      </c>
      <c r="C17" s="371"/>
      <c r="D17" s="59"/>
      <c r="E17" s="371"/>
      <c r="F17" s="59"/>
      <c r="G17" s="371"/>
      <c r="H17" s="59"/>
      <c r="I17" s="371"/>
      <c r="J17" s="59"/>
      <c r="K17" s="371"/>
      <c r="L17" s="59"/>
      <c r="M17" s="371"/>
      <c r="N17" s="59"/>
      <c r="O17" s="371"/>
      <c r="P17" s="59"/>
      <c r="Q17" s="371"/>
      <c r="R17" s="59"/>
      <c r="S17" s="371"/>
      <c r="T17" s="59"/>
      <c r="U17" s="371"/>
      <c r="V17" s="59"/>
      <c r="W17" s="371"/>
      <c r="X17" s="59"/>
      <c r="Y17" s="371"/>
      <c r="Z17" s="59"/>
      <c r="AA17" s="371"/>
      <c r="AB17" s="59"/>
      <c r="AC17" s="371"/>
      <c r="AD17" s="59"/>
      <c r="AE17" s="371"/>
      <c r="AF17" s="59"/>
      <c r="AG17" s="359"/>
    </row>
    <row r="18" spans="1:38" s="60" customFormat="1" ht="14.25">
      <c r="A18" s="157" t="s">
        <v>374</v>
      </c>
      <c r="B18" s="137" t="s">
        <v>131</v>
      </c>
      <c r="C18" s="371"/>
      <c r="D18" s="36"/>
      <c r="E18" s="371"/>
      <c r="F18" s="36"/>
      <c r="G18" s="371"/>
      <c r="H18" s="36"/>
      <c r="I18" s="371"/>
      <c r="J18" s="36"/>
      <c r="K18" s="371"/>
      <c r="L18" s="36"/>
      <c r="M18" s="371"/>
      <c r="N18" s="36"/>
      <c r="O18" s="371"/>
      <c r="P18" s="36"/>
      <c r="Q18" s="371"/>
      <c r="R18" s="36"/>
      <c r="S18" s="371"/>
      <c r="T18" s="36"/>
      <c r="U18" s="371"/>
      <c r="V18" s="36"/>
      <c r="W18" s="371"/>
      <c r="X18" s="36"/>
      <c r="Y18" s="371"/>
      <c r="Z18" s="36"/>
      <c r="AA18" s="371"/>
      <c r="AB18" s="36"/>
      <c r="AC18" s="371"/>
      <c r="AD18" s="36"/>
      <c r="AE18" s="371"/>
      <c r="AF18" s="36"/>
      <c r="AG18" s="359"/>
    </row>
    <row r="19" spans="1:38" s="60" customFormat="1" ht="15" thickBot="1">
      <c r="A19" s="158" t="s">
        <v>31</v>
      </c>
      <c r="B19" s="126" t="s">
        <v>131</v>
      </c>
      <c r="C19" s="371"/>
      <c r="D19" s="174"/>
      <c r="E19" s="371"/>
      <c r="F19" s="174"/>
      <c r="G19" s="371"/>
      <c r="H19" s="174"/>
      <c r="I19" s="371"/>
      <c r="J19" s="174"/>
      <c r="K19" s="371"/>
      <c r="L19" s="174"/>
      <c r="M19" s="371"/>
      <c r="N19" s="174"/>
      <c r="O19" s="371"/>
      <c r="P19" s="174"/>
      <c r="Q19" s="371"/>
      <c r="R19" s="174"/>
      <c r="S19" s="371"/>
      <c r="T19" s="174"/>
      <c r="U19" s="371"/>
      <c r="V19" s="174"/>
      <c r="W19" s="371"/>
      <c r="X19" s="174"/>
      <c r="Y19" s="371"/>
      <c r="Z19" s="174"/>
      <c r="AA19" s="371"/>
      <c r="AB19" s="174"/>
      <c r="AC19" s="371"/>
      <c r="AD19" s="174"/>
      <c r="AE19" s="371"/>
      <c r="AF19" s="174"/>
      <c r="AG19" s="359"/>
    </row>
    <row r="20" spans="1:38" ht="15">
      <c r="A20" s="23"/>
      <c r="B20" s="24"/>
      <c r="C20" s="135"/>
      <c r="D20" s="59"/>
      <c r="E20" s="135"/>
      <c r="F20" s="59"/>
      <c r="G20" s="135"/>
      <c r="H20" s="59"/>
      <c r="I20" s="135"/>
      <c r="J20" s="59"/>
      <c r="K20" s="135"/>
      <c r="L20" s="59"/>
      <c r="M20" s="135"/>
      <c r="N20" s="59"/>
      <c r="O20" s="135"/>
      <c r="P20" s="59"/>
      <c r="Q20" s="135"/>
      <c r="R20" s="59"/>
      <c r="S20" s="135"/>
      <c r="T20" s="59"/>
      <c r="U20" s="135"/>
      <c r="V20" s="59"/>
      <c r="W20" s="135"/>
      <c r="X20" s="59"/>
      <c r="Y20" s="135"/>
      <c r="Z20" s="59"/>
      <c r="AA20" s="135"/>
      <c r="AB20" s="59"/>
      <c r="AC20" s="135"/>
      <c r="AD20" s="59"/>
      <c r="AE20" s="135"/>
      <c r="AF20" s="59"/>
      <c r="AG20" s="359"/>
    </row>
    <row r="21" spans="1:38" ht="15">
      <c r="A21" s="121" t="s">
        <v>79</v>
      </c>
      <c r="B21" s="122"/>
      <c r="C21" s="136"/>
      <c r="D21" s="36"/>
      <c r="E21" s="136"/>
      <c r="F21" s="36"/>
      <c r="G21" s="136"/>
      <c r="H21" s="36"/>
      <c r="I21" s="136"/>
      <c r="J21" s="36"/>
      <c r="K21" s="136"/>
      <c r="L21" s="36"/>
      <c r="M21" s="136"/>
      <c r="N21" s="36"/>
      <c r="O21" s="136"/>
      <c r="P21" s="36"/>
      <c r="Q21" s="136"/>
      <c r="R21" s="36"/>
      <c r="S21" s="136"/>
      <c r="T21" s="36"/>
      <c r="U21" s="136"/>
      <c r="V21" s="36"/>
      <c r="W21" s="136"/>
      <c r="X21" s="36"/>
      <c r="Y21" s="136"/>
      <c r="Z21" s="36"/>
      <c r="AA21" s="136"/>
      <c r="AB21" s="36"/>
      <c r="AC21" s="136"/>
      <c r="AD21" s="36"/>
      <c r="AE21" s="136"/>
      <c r="AF21" s="36"/>
      <c r="AG21" s="359"/>
    </row>
    <row r="22" spans="1:38" ht="26.25" customHeight="1">
      <c r="A22" s="421" t="s">
        <v>196</v>
      </c>
      <c r="B22" s="422" t="s">
        <v>196</v>
      </c>
      <c r="C22" s="417" t="s">
        <v>480</v>
      </c>
      <c r="D22" s="417">
        <v>0</v>
      </c>
      <c r="E22" s="418" t="s">
        <v>480</v>
      </c>
      <c r="F22" s="418">
        <v>0</v>
      </c>
      <c r="G22" s="418" t="s">
        <v>480</v>
      </c>
      <c r="H22" s="418">
        <v>0</v>
      </c>
      <c r="I22" s="418" t="s">
        <v>480</v>
      </c>
      <c r="J22" s="418">
        <v>0</v>
      </c>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359"/>
    </row>
    <row r="23" spans="1:38" ht="26.25" customHeight="1">
      <c r="A23" s="421" t="s">
        <v>197</v>
      </c>
      <c r="B23" s="422" t="s">
        <v>197</v>
      </c>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359"/>
    </row>
    <row r="24" spans="1:38" ht="26.25" customHeight="1">
      <c r="A24" s="421" t="s">
        <v>198</v>
      </c>
      <c r="B24" s="422" t="s">
        <v>198</v>
      </c>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359"/>
    </row>
    <row r="25" spans="1:38" ht="26.25" customHeight="1" thickBot="1">
      <c r="A25" s="423" t="s">
        <v>199</v>
      </c>
      <c r="B25" s="424" t="s">
        <v>199</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359"/>
    </row>
    <row r="26" spans="1:38" s="60" customFormat="1" ht="16.5" thickBot="1">
      <c r="A26" s="108" t="s">
        <v>36</v>
      </c>
      <c r="B26" s="110"/>
      <c r="C26" s="109"/>
      <c r="D26" s="110"/>
      <c r="E26" s="109"/>
      <c r="F26" s="110"/>
      <c r="G26" s="109"/>
      <c r="H26" s="110"/>
      <c r="I26" s="109"/>
      <c r="J26" s="110"/>
      <c r="K26" s="109"/>
      <c r="L26" s="110"/>
      <c r="M26" s="109"/>
      <c r="N26" s="110"/>
      <c r="O26" s="109"/>
      <c r="P26" s="110"/>
      <c r="Q26" s="109"/>
      <c r="R26" s="110"/>
      <c r="S26" s="109"/>
      <c r="T26" s="110"/>
      <c r="U26" s="109"/>
      <c r="V26" s="110"/>
      <c r="W26" s="109"/>
      <c r="X26" s="110"/>
      <c r="Y26" s="109"/>
      <c r="Z26" s="110"/>
      <c r="AA26" s="109"/>
      <c r="AB26" s="110"/>
      <c r="AC26" s="109"/>
      <c r="AD26" s="110"/>
      <c r="AE26" s="109"/>
      <c r="AF26" s="110"/>
      <c r="AG26" s="359"/>
      <c r="AH26"/>
      <c r="AI26"/>
      <c r="AJ26"/>
      <c r="AK26"/>
      <c r="AL26"/>
    </row>
    <row r="27" spans="1:38" ht="13.5" thickBot="1">
      <c r="A27" s="123" t="s">
        <v>96</v>
      </c>
      <c r="B27" s="130" t="s">
        <v>87</v>
      </c>
      <c r="C27" s="133"/>
      <c r="D27" s="134" t="s">
        <v>111</v>
      </c>
      <c r="E27" s="133"/>
      <c r="F27" s="134" t="s">
        <v>111</v>
      </c>
      <c r="G27" s="133"/>
      <c r="H27" s="134" t="s">
        <v>111</v>
      </c>
      <c r="I27" s="133"/>
      <c r="J27" s="134" t="s">
        <v>111</v>
      </c>
      <c r="K27" s="133"/>
      <c r="L27" s="134" t="s">
        <v>111</v>
      </c>
      <c r="M27" s="133"/>
      <c r="N27" s="134" t="s">
        <v>111</v>
      </c>
      <c r="O27" s="133"/>
      <c r="P27" s="134" t="s">
        <v>111</v>
      </c>
      <c r="Q27" s="133"/>
      <c r="R27" s="134" t="s">
        <v>111</v>
      </c>
      <c r="S27" s="133"/>
      <c r="T27" s="134" t="s">
        <v>111</v>
      </c>
      <c r="U27" s="133"/>
      <c r="V27" s="134" t="s">
        <v>111</v>
      </c>
      <c r="W27" s="133"/>
      <c r="X27" s="134" t="s">
        <v>111</v>
      </c>
      <c r="Y27" s="133"/>
      <c r="Z27" s="134" t="s">
        <v>111</v>
      </c>
      <c r="AA27" s="133"/>
      <c r="AB27" s="134" t="s">
        <v>111</v>
      </c>
      <c r="AC27" s="133"/>
      <c r="AD27" s="134" t="s">
        <v>111</v>
      </c>
      <c r="AE27" s="133"/>
      <c r="AF27" s="134" t="s">
        <v>111</v>
      </c>
      <c r="AG27" s="359"/>
    </row>
    <row r="28" spans="1:38" ht="16.5" thickBot="1">
      <c r="A28" s="120" t="s">
        <v>112</v>
      </c>
      <c r="B28" s="42"/>
      <c r="C28" s="41"/>
      <c r="D28" s="43"/>
      <c r="E28" s="41"/>
      <c r="F28" s="43"/>
      <c r="G28" s="41"/>
      <c r="H28" s="43"/>
      <c r="I28" s="41"/>
      <c r="J28" s="43"/>
      <c r="K28" s="41"/>
      <c r="L28" s="43"/>
      <c r="M28" s="41"/>
      <c r="N28" s="43"/>
      <c r="O28" s="41"/>
      <c r="P28" s="43"/>
      <c r="Q28" s="41"/>
      <c r="R28" s="43"/>
      <c r="S28" s="41"/>
      <c r="T28" s="43"/>
      <c r="U28" s="41"/>
      <c r="V28" s="43"/>
      <c r="W28" s="41"/>
      <c r="X28" s="43"/>
      <c r="Y28" s="41"/>
      <c r="Z28" s="43"/>
      <c r="AA28" s="41"/>
      <c r="AB28" s="43"/>
      <c r="AC28" s="41"/>
      <c r="AD28" s="43"/>
      <c r="AE28" s="41"/>
      <c r="AF28" s="43"/>
      <c r="AG28" s="359"/>
    </row>
    <row r="29" spans="1:38" ht="14.25" customHeight="1">
      <c r="A29" s="103" t="s">
        <v>113</v>
      </c>
      <c r="B29" s="254" t="str">
        <f t="shared" ref="B29:B36" si="0">IF(Metric,"m3","C.F.")</f>
        <v>C.F.</v>
      </c>
      <c r="C29" s="177"/>
      <c r="D29" s="372"/>
      <c r="E29" s="177"/>
      <c r="F29" s="372"/>
      <c r="G29" s="177"/>
      <c r="H29" s="372"/>
      <c r="I29" s="177"/>
      <c r="J29" s="372"/>
      <c r="K29" s="177"/>
      <c r="L29" s="372"/>
      <c r="M29" s="177"/>
      <c r="N29" s="372"/>
      <c r="O29" s="177"/>
      <c r="P29" s="372"/>
      <c r="Q29" s="177"/>
      <c r="R29" s="372"/>
      <c r="S29" s="177"/>
      <c r="T29" s="372"/>
      <c r="U29" s="177"/>
      <c r="V29" s="372"/>
      <c r="W29" s="177"/>
      <c r="X29" s="372"/>
      <c r="Y29" s="177"/>
      <c r="Z29" s="372"/>
      <c r="AA29" s="177"/>
      <c r="AB29" s="372"/>
      <c r="AC29" s="177"/>
      <c r="AD29" s="372"/>
      <c r="AE29" s="177"/>
      <c r="AF29" s="372"/>
      <c r="AG29" s="359"/>
    </row>
    <row r="30" spans="1:38" ht="14.25" customHeight="1">
      <c r="A30" s="50" t="s">
        <v>114</v>
      </c>
      <c r="B30" s="137" t="str">
        <f t="shared" si="0"/>
        <v>C.F.</v>
      </c>
      <c r="C30" s="177"/>
      <c r="D30" s="372"/>
      <c r="E30" s="177"/>
      <c r="F30" s="372"/>
      <c r="G30" s="177"/>
      <c r="H30" s="372"/>
      <c r="I30" s="177"/>
      <c r="J30" s="372"/>
      <c r="K30" s="177"/>
      <c r="L30" s="372"/>
      <c r="M30" s="177"/>
      <c r="N30" s="372"/>
      <c r="O30" s="177"/>
      <c r="P30" s="372"/>
      <c r="Q30" s="177"/>
      <c r="R30" s="372"/>
      <c r="S30" s="177"/>
      <c r="T30" s="372"/>
      <c r="U30" s="177"/>
      <c r="V30" s="372"/>
      <c r="W30" s="177"/>
      <c r="X30" s="372"/>
      <c r="Y30" s="177"/>
      <c r="Z30" s="372"/>
      <c r="AA30" s="177"/>
      <c r="AB30" s="372"/>
      <c r="AC30" s="177"/>
      <c r="AD30" s="372"/>
      <c r="AE30" s="177"/>
      <c r="AF30" s="372"/>
      <c r="AG30" s="359"/>
    </row>
    <row r="31" spans="1:38" ht="14.25" customHeight="1">
      <c r="A31" s="50" t="s">
        <v>115</v>
      </c>
      <c r="B31" s="137" t="str">
        <f t="shared" si="0"/>
        <v>C.F.</v>
      </c>
      <c r="C31" s="177"/>
      <c r="D31" s="372"/>
      <c r="E31" s="177"/>
      <c r="F31" s="372"/>
      <c r="G31" s="177"/>
      <c r="H31" s="372"/>
      <c r="I31" s="177"/>
      <c r="J31" s="372"/>
      <c r="K31" s="177"/>
      <c r="L31" s="372"/>
      <c r="M31" s="177"/>
      <c r="N31" s="372"/>
      <c r="O31" s="177"/>
      <c r="P31" s="372"/>
      <c r="Q31" s="177"/>
      <c r="R31" s="372"/>
      <c r="S31" s="177"/>
      <c r="T31" s="372"/>
      <c r="U31" s="177"/>
      <c r="V31" s="372"/>
      <c r="W31" s="177"/>
      <c r="X31" s="372"/>
      <c r="Y31" s="177"/>
      <c r="Z31" s="372"/>
      <c r="AA31" s="177"/>
      <c r="AB31" s="372"/>
      <c r="AC31" s="177"/>
      <c r="AD31" s="372"/>
      <c r="AE31" s="177"/>
      <c r="AF31" s="372"/>
      <c r="AG31" s="359"/>
    </row>
    <row r="32" spans="1:38" ht="14.25" customHeight="1">
      <c r="A32" s="50" t="s">
        <v>116</v>
      </c>
      <c r="B32" s="137" t="str">
        <f t="shared" si="0"/>
        <v>C.F.</v>
      </c>
      <c r="C32" s="177"/>
      <c r="D32" s="372"/>
      <c r="E32" s="177"/>
      <c r="F32" s="372"/>
      <c r="G32" s="177"/>
      <c r="H32" s="372"/>
      <c r="I32" s="177"/>
      <c r="J32" s="372"/>
      <c r="K32" s="177"/>
      <c r="L32" s="372"/>
      <c r="M32" s="177"/>
      <c r="N32" s="372"/>
      <c r="O32" s="177"/>
      <c r="P32" s="372"/>
      <c r="Q32" s="177"/>
      <c r="R32" s="372"/>
      <c r="S32" s="177"/>
      <c r="T32" s="372"/>
      <c r="U32" s="177"/>
      <c r="V32" s="372"/>
      <c r="W32" s="177"/>
      <c r="X32" s="372"/>
      <c r="Y32" s="177"/>
      <c r="Z32" s="372"/>
      <c r="AA32" s="177"/>
      <c r="AB32" s="372"/>
      <c r="AC32" s="177"/>
      <c r="AD32" s="372"/>
      <c r="AE32" s="177"/>
      <c r="AF32" s="372"/>
      <c r="AG32" s="359"/>
    </row>
    <row r="33" spans="1:33" ht="14.25" customHeight="1">
      <c r="A33" s="50" t="s">
        <v>117</v>
      </c>
      <c r="B33" s="137" t="str">
        <f t="shared" si="0"/>
        <v>C.F.</v>
      </c>
      <c r="C33" s="177"/>
      <c r="D33" s="372"/>
      <c r="E33" s="177"/>
      <c r="F33" s="372"/>
      <c r="G33" s="177"/>
      <c r="H33" s="372"/>
      <c r="I33" s="177"/>
      <c r="J33" s="372"/>
      <c r="K33" s="177"/>
      <c r="L33" s="372"/>
      <c r="M33" s="177"/>
      <c r="N33" s="372"/>
      <c r="O33" s="177"/>
      <c r="P33" s="372"/>
      <c r="Q33" s="177"/>
      <c r="R33" s="372"/>
      <c r="S33" s="177"/>
      <c r="T33" s="372"/>
      <c r="U33" s="177"/>
      <c r="V33" s="372"/>
      <c r="W33" s="177"/>
      <c r="X33" s="372"/>
      <c r="Y33" s="177"/>
      <c r="Z33" s="372"/>
      <c r="AA33" s="177"/>
      <c r="AB33" s="372"/>
      <c r="AC33" s="177"/>
      <c r="AD33" s="372"/>
      <c r="AE33" s="177"/>
      <c r="AF33" s="372"/>
      <c r="AG33" s="359"/>
    </row>
    <row r="34" spans="1:33" ht="14.25" customHeight="1">
      <c r="A34" s="50" t="s">
        <v>139</v>
      </c>
      <c r="B34" s="137" t="str">
        <f t="shared" si="0"/>
        <v>C.F.</v>
      </c>
      <c r="C34" s="177"/>
      <c r="D34" s="372"/>
      <c r="E34" s="177"/>
      <c r="F34" s="372"/>
      <c r="G34" s="177"/>
      <c r="H34" s="372"/>
      <c r="I34" s="177"/>
      <c r="J34" s="372"/>
      <c r="K34" s="177"/>
      <c r="L34" s="372"/>
      <c r="M34" s="177"/>
      <c r="N34" s="372"/>
      <c r="O34" s="177"/>
      <c r="P34" s="372"/>
      <c r="Q34" s="177"/>
      <c r="R34" s="372"/>
      <c r="S34" s="177"/>
      <c r="T34" s="372"/>
      <c r="U34" s="177"/>
      <c r="V34" s="372"/>
      <c r="W34" s="177"/>
      <c r="X34" s="372"/>
      <c r="Y34" s="177"/>
      <c r="Z34" s="372"/>
      <c r="AA34" s="177"/>
      <c r="AB34" s="372"/>
      <c r="AC34" s="177"/>
      <c r="AD34" s="372"/>
      <c r="AE34" s="177"/>
      <c r="AF34" s="372"/>
      <c r="AG34" s="359"/>
    </row>
    <row r="35" spans="1:33" ht="14.25" customHeight="1">
      <c r="A35" s="50" t="s">
        <v>118</v>
      </c>
      <c r="B35" s="137" t="str">
        <f t="shared" si="0"/>
        <v>C.F.</v>
      </c>
      <c r="C35" s="177"/>
      <c r="D35" s="372"/>
      <c r="E35" s="177"/>
      <c r="F35" s="372"/>
      <c r="G35" s="177"/>
      <c r="H35" s="372"/>
      <c r="I35" s="177"/>
      <c r="J35" s="372"/>
      <c r="K35" s="177"/>
      <c r="L35" s="372"/>
      <c r="M35" s="177"/>
      <c r="N35" s="372"/>
      <c r="O35" s="177"/>
      <c r="P35" s="372"/>
      <c r="Q35" s="177"/>
      <c r="R35" s="372"/>
      <c r="S35" s="177"/>
      <c r="T35" s="372"/>
      <c r="U35" s="177"/>
      <c r="V35" s="372"/>
      <c r="W35" s="177"/>
      <c r="X35" s="372"/>
      <c r="Y35" s="177"/>
      <c r="Z35" s="372"/>
      <c r="AA35" s="177"/>
      <c r="AB35" s="372"/>
      <c r="AC35" s="177"/>
      <c r="AD35" s="372"/>
      <c r="AE35" s="177"/>
      <c r="AF35" s="372"/>
      <c r="AG35" s="359"/>
    </row>
    <row r="36" spans="1:33" ht="14.25" customHeight="1" thickBot="1">
      <c r="A36" s="50" t="s">
        <v>119</v>
      </c>
      <c r="B36" s="137" t="str">
        <f t="shared" si="0"/>
        <v>C.F.</v>
      </c>
      <c r="C36" s="177"/>
      <c r="D36" s="372"/>
      <c r="E36" s="177"/>
      <c r="F36" s="372"/>
      <c r="G36" s="177"/>
      <c r="H36" s="372"/>
      <c r="I36" s="177"/>
      <c r="J36" s="372"/>
      <c r="K36" s="177"/>
      <c r="L36" s="372"/>
      <c r="M36" s="177"/>
      <c r="N36" s="372"/>
      <c r="O36" s="177"/>
      <c r="P36" s="372"/>
      <c r="Q36" s="177"/>
      <c r="R36" s="372"/>
      <c r="S36" s="177"/>
      <c r="T36" s="372"/>
      <c r="U36" s="177"/>
      <c r="V36" s="372"/>
      <c r="W36" s="177"/>
      <c r="X36" s="372"/>
      <c r="Y36" s="177"/>
      <c r="Z36" s="372"/>
      <c r="AA36" s="177"/>
      <c r="AB36" s="372"/>
      <c r="AC36" s="177"/>
      <c r="AD36" s="372"/>
      <c r="AE36" s="177"/>
      <c r="AF36" s="372"/>
      <c r="AG36" s="359"/>
    </row>
    <row r="37" spans="1:33" ht="16.5" thickBot="1">
      <c r="A37" s="120" t="s">
        <v>120</v>
      </c>
      <c r="B37" s="43"/>
      <c r="C37" s="42"/>
      <c r="D37" s="43"/>
      <c r="E37" s="42"/>
      <c r="F37" s="43"/>
      <c r="G37" s="42"/>
      <c r="H37" s="43"/>
      <c r="I37" s="42"/>
      <c r="J37" s="43"/>
      <c r="K37" s="42"/>
      <c r="L37" s="43"/>
      <c r="M37" s="42"/>
      <c r="N37" s="43"/>
      <c r="O37" s="42"/>
      <c r="P37" s="43"/>
      <c r="Q37" s="42"/>
      <c r="R37" s="43"/>
      <c r="S37" s="42"/>
      <c r="T37" s="43"/>
      <c r="U37" s="42"/>
      <c r="V37" s="43"/>
      <c r="W37" s="42"/>
      <c r="X37" s="43"/>
      <c r="Y37" s="42"/>
      <c r="Z37" s="43"/>
      <c r="AA37" s="42"/>
      <c r="AB37" s="43"/>
      <c r="AC37" s="42"/>
      <c r="AD37" s="43"/>
      <c r="AE37" s="42"/>
      <c r="AF37" s="43"/>
      <c r="AG37" s="359"/>
    </row>
    <row r="38" spans="1:33" ht="14.25" customHeight="1">
      <c r="A38" s="103" t="str">
        <f>IF(Metric,"Block 100 mm thick","Block 4 in thick")</f>
        <v>Block 4 in thick</v>
      </c>
      <c r="B38" s="255" t="str">
        <f t="shared" ref="B38:B45" si="1">IF(Metric,"m2","S.F.")</f>
        <v>S.F.</v>
      </c>
      <c r="C38" s="177"/>
      <c r="D38" s="372">
        <v>0.2</v>
      </c>
      <c r="E38" s="177"/>
      <c r="F38" s="372">
        <v>0.2</v>
      </c>
      <c r="G38" s="177"/>
      <c r="H38" s="372">
        <v>0.2</v>
      </c>
      <c r="I38" s="177"/>
      <c r="J38" s="372">
        <v>0.2</v>
      </c>
      <c r="K38" s="177"/>
      <c r="L38" s="372"/>
      <c r="M38" s="177"/>
      <c r="N38" s="372"/>
      <c r="O38" s="177"/>
      <c r="P38" s="372"/>
      <c r="Q38" s="177"/>
      <c r="R38" s="372"/>
      <c r="S38" s="177"/>
      <c r="T38" s="372"/>
      <c r="U38" s="177"/>
      <c r="V38" s="372"/>
      <c r="W38" s="177"/>
      <c r="X38" s="372"/>
      <c r="Y38" s="177"/>
      <c r="Z38" s="372"/>
      <c r="AA38" s="177"/>
      <c r="AB38" s="372"/>
      <c r="AC38" s="177"/>
      <c r="AD38" s="372"/>
      <c r="AE38" s="177"/>
      <c r="AF38" s="372"/>
      <c r="AG38" s="359"/>
    </row>
    <row r="39" spans="1:33" ht="14.25" customHeight="1">
      <c r="A39" s="50" t="str">
        <f>IF(Metric,"Block 150 mm thick","Block 6 in thick")</f>
        <v>Block 6 in thick</v>
      </c>
      <c r="B39" s="137" t="str">
        <f t="shared" si="1"/>
        <v>S.F.</v>
      </c>
      <c r="C39" s="177"/>
      <c r="D39" s="372">
        <v>0.2</v>
      </c>
      <c r="E39" s="177"/>
      <c r="F39" s="372">
        <v>0.2</v>
      </c>
      <c r="G39" s="177"/>
      <c r="H39" s="372">
        <v>0.2</v>
      </c>
      <c r="I39" s="177"/>
      <c r="J39" s="372">
        <v>0.2</v>
      </c>
      <c r="K39" s="177"/>
      <c r="L39" s="372"/>
      <c r="M39" s="177"/>
      <c r="N39" s="372"/>
      <c r="O39" s="177"/>
      <c r="P39" s="372"/>
      <c r="Q39" s="177"/>
      <c r="R39" s="372"/>
      <c r="S39" s="177"/>
      <c r="T39" s="372"/>
      <c r="U39" s="177"/>
      <c r="V39" s="372"/>
      <c r="W39" s="177"/>
      <c r="X39" s="372"/>
      <c r="Y39" s="177"/>
      <c r="Z39" s="372"/>
      <c r="AA39" s="177"/>
      <c r="AB39" s="372"/>
      <c r="AC39" s="177"/>
      <c r="AD39" s="372"/>
      <c r="AE39" s="177"/>
      <c r="AF39" s="372"/>
      <c r="AG39" s="359"/>
    </row>
    <row r="40" spans="1:33" ht="14.25" customHeight="1">
      <c r="A40" s="50" t="str">
        <f>IF(Metric,"Block 200 mm thick","Block 8 in thick")</f>
        <v>Block 8 in thick</v>
      </c>
      <c r="B40" s="137" t="str">
        <f t="shared" si="1"/>
        <v>S.F.</v>
      </c>
      <c r="C40" s="177"/>
      <c r="D40" s="372">
        <v>0.2</v>
      </c>
      <c r="E40" s="177"/>
      <c r="F40" s="372">
        <v>0.2</v>
      </c>
      <c r="G40" s="177"/>
      <c r="H40" s="372">
        <v>0.2</v>
      </c>
      <c r="I40" s="177"/>
      <c r="J40" s="372">
        <v>0.2</v>
      </c>
      <c r="K40" s="177"/>
      <c r="L40" s="372"/>
      <c r="M40" s="177"/>
      <c r="N40" s="372"/>
      <c r="O40" s="177"/>
      <c r="P40" s="372"/>
      <c r="Q40" s="177"/>
      <c r="R40" s="372"/>
      <c r="S40" s="177"/>
      <c r="T40" s="372"/>
      <c r="U40" s="177"/>
      <c r="V40" s="372"/>
      <c r="W40" s="177"/>
      <c r="X40" s="372"/>
      <c r="Y40" s="177"/>
      <c r="Z40" s="372"/>
      <c r="AA40" s="177"/>
      <c r="AB40" s="372"/>
      <c r="AC40" s="177"/>
      <c r="AD40" s="372"/>
      <c r="AE40" s="177"/>
      <c r="AF40" s="372"/>
      <c r="AG40" s="359"/>
    </row>
    <row r="41" spans="1:33" ht="14.25" customHeight="1">
      <c r="A41" s="50" t="str">
        <f>IF(Metric,"Block 300 mm thick","Block 12 in thick")</f>
        <v>Block 12 in thick</v>
      </c>
      <c r="B41" s="137" t="str">
        <f t="shared" si="1"/>
        <v>S.F.</v>
      </c>
      <c r="C41" s="177"/>
      <c r="D41" s="372">
        <v>0.2</v>
      </c>
      <c r="E41" s="177"/>
      <c r="F41" s="372">
        <v>0.2</v>
      </c>
      <c r="G41" s="177"/>
      <c r="H41" s="372">
        <v>0.2</v>
      </c>
      <c r="I41" s="177"/>
      <c r="J41" s="372">
        <v>0.2</v>
      </c>
      <c r="K41" s="177"/>
      <c r="L41" s="372"/>
      <c r="M41" s="177"/>
      <c r="N41" s="372"/>
      <c r="O41" s="177"/>
      <c r="P41" s="372"/>
      <c r="Q41" s="177"/>
      <c r="R41" s="372"/>
      <c r="S41" s="177"/>
      <c r="T41" s="372"/>
      <c r="U41" s="177"/>
      <c r="V41" s="372"/>
      <c r="W41" s="177"/>
      <c r="X41" s="372"/>
      <c r="Y41" s="177"/>
      <c r="Z41" s="372"/>
      <c r="AA41" s="177"/>
      <c r="AB41" s="372"/>
      <c r="AC41" s="177"/>
      <c r="AD41" s="372"/>
      <c r="AE41" s="177"/>
      <c r="AF41" s="372"/>
      <c r="AG41" s="359"/>
    </row>
    <row r="42" spans="1:33" ht="14.25" customHeight="1">
      <c r="A42" s="50" t="str">
        <f>IF(Metric,"Conc 150 mm thick","Conc 6 in thick")</f>
        <v>Conc 6 in thick</v>
      </c>
      <c r="B42" s="137" t="str">
        <f t="shared" si="1"/>
        <v>S.F.</v>
      </c>
      <c r="C42" s="177"/>
      <c r="D42" s="372">
        <v>0.1</v>
      </c>
      <c r="E42" s="177"/>
      <c r="F42" s="372">
        <v>0.1</v>
      </c>
      <c r="G42" s="177"/>
      <c r="H42" s="372">
        <v>0.1</v>
      </c>
      <c r="I42" s="177"/>
      <c r="J42" s="372">
        <v>0.1</v>
      </c>
      <c r="K42" s="177"/>
      <c r="L42" s="372"/>
      <c r="M42" s="177"/>
      <c r="N42" s="372"/>
      <c r="O42" s="177"/>
      <c r="P42" s="372"/>
      <c r="Q42" s="177"/>
      <c r="R42" s="372"/>
      <c r="S42" s="177"/>
      <c r="T42" s="372"/>
      <c r="U42" s="177"/>
      <c r="V42" s="372"/>
      <c r="W42" s="177"/>
      <c r="X42" s="372"/>
      <c r="Y42" s="177"/>
      <c r="Z42" s="372"/>
      <c r="AA42" s="177"/>
      <c r="AB42" s="372"/>
      <c r="AC42" s="177"/>
      <c r="AD42" s="372"/>
      <c r="AE42" s="177"/>
      <c r="AF42" s="372"/>
      <c r="AG42" s="359"/>
    </row>
    <row r="43" spans="1:33" ht="14.25" customHeight="1">
      <c r="A43" s="50" t="str">
        <f>IF(Metric,"Conc 200 mm thick","Conc 8 in thick")</f>
        <v>Conc 8 in thick</v>
      </c>
      <c r="B43" s="137" t="str">
        <f t="shared" si="1"/>
        <v>S.F.</v>
      </c>
      <c r="C43" s="177"/>
      <c r="D43" s="372">
        <v>0.1</v>
      </c>
      <c r="E43" s="177"/>
      <c r="F43" s="372">
        <v>0.1</v>
      </c>
      <c r="G43" s="177"/>
      <c r="H43" s="372">
        <v>0.1</v>
      </c>
      <c r="I43" s="177"/>
      <c r="J43" s="372">
        <v>0.1</v>
      </c>
      <c r="K43" s="177"/>
      <c r="L43" s="372"/>
      <c r="M43" s="177"/>
      <c r="N43" s="372"/>
      <c r="O43" s="177"/>
      <c r="P43" s="372"/>
      <c r="Q43" s="177"/>
      <c r="R43" s="372"/>
      <c r="S43" s="177"/>
      <c r="T43" s="372"/>
      <c r="U43" s="177"/>
      <c r="V43" s="372"/>
      <c r="W43" s="177"/>
      <c r="X43" s="372"/>
      <c r="Y43" s="177"/>
      <c r="Z43" s="372"/>
      <c r="AA43" s="177"/>
      <c r="AB43" s="372"/>
      <c r="AC43" s="177"/>
      <c r="AD43" s="372"/>
      <c r="AE43" s="177"/>
      <c r="AF43" s="372"/>
      <c r="AG43" s="359"/>
    </row>
    <row r="44" spans="1:33" ht="14.25" customHeight="1">
      <c r="A44" s="50" t="str">
        <f>IF(Metric,"Conc 250 mm thick","Conc 10 in thick")</f>
        <v>Conc 10 in thick</v>
      </c>
      <c r="B44" s="137" t="str">
        <f t="shared" si="1"/>
        <v>S.F.</v>
      </c>
      <c r="C44" s="177"/>
      <c r="D44" s="372">
        <v>0.1</v>
      </c>
      <c r="E44" s="177"/>
      <c r="F44" s="372">
        <v>0.1</v>
      </c>
      <c r="G44" s="177"/>
      <c r="H44" s="372">
        <v>0.1</v>
      </c>
      <c r="I44" s="177"/>
      <c r="J44" s="372">
        <v>0.1</v>
      </c>
      <c r="K44" s="177"/>
      <c r="L44" s="372"/>
      <c r="M44" s="177"/>
      <c r="N44" s="372"/>
      <c r="O44" s="177"/>
      <c r="P44" s="372"/>
      <c r="Q44" s="177"/>
      <c r="R44" s="372"/>
      <c r="S44" s="177"/>
      <c r="T44" s="372"/>
      <c r="U44" s="177"/>
      <c r="V44" s="372"/>
      <c r="W44" s="177"/>
      <c r="X44" s="372"/>
      <c r="Y44" s="177"/>
      <c r="Z44" s="372"/>
      <c r="AA44" s="177"/>
      <c r="AB44" s="372"/>
      <c r="AC44" s="177"/>
      <c r="AD44" s="372"/>
      <c r="AE44" s="177"/>
      <c r="AF44" s="372"/>
      <c r="AG44" s="359"/>
    </row>
    <row r="45" spans="1:33" ht="14.25" customHeight="1" thickBot="1">
      <c r="A45" s="50" t="str">
        <f>IF(Metric,"Conc 300 mm thick","Conc 12 in thick")</f>
        <v>Conc 12 in thick</v>
      </c>
      <c r="B45" s="232" t="str">
        <f t="shared" si="1"/>
        <v>S.F.</v>
      </c>
      <c r="C45" s="177"/>
      <c r="D45" s="372">
        <v>0.1</v>
      </c>
      <c r="E45" s="177"/>
      <c r="F45" s="372">
        <v>0.1</v>
      </c>
      <c r="G45" s="177"/>
      <c r="H45" s="372">
        <v>0.1</v>
      </c>
      <c r="I45" s="177"/>
      <c r="J45" s="372">
        <v>0.1</v>
      </c>
      <c r="K45" s="177"/>
      <c r="L45" s="372"/>
      <c r="M45" s="177"/>
      <c r="N45" s="372"/>
      <c r="O45" s="177"/>
      <c r="P45" s="372"/>
      <c r="Q45" s="177"/>
      <c r="R45" s="372"/>
      <c r="S45" s="177"/>
      <c r="T45" s="372"/>
      <c r="U45" s="177"/>
      <c r="V45" s="372"/>
      <c r="W45" s="177"/>
      <c r="X45" s="372"/>
      <c r="Y45" s="177"/>
      <c r="Z45" s="372"/>
      <c r="AA45" s="177"/>
      <c r="AB45" s="372"/>
      <c r="AC45" s="177"/>
      <c r="AD45" s="372"/>
      <c r="AE45" s="177"/>
      <c r="AF45" s="372"/>
      <c r="AG45" s="359"/>
    </row>
    <row r="46" spans="1:33" s="60" customFormat="1" ht="16.5" thickBot="1">
      <c r="A46" s="108" t="s">
        <v>276</v>
      </c>
      <c r="B46" s="110"/>
      <c r="C46" s="109"/>
      <c r="D46" s="110"/>
      <c r="E46" s="109"/>
      <c r="F46" s="110"/>
      <c r="G46" s="109"/>
      <c r="H46" s="110"/>
      <c r="I46" s="109"/>
      <c r="J46" s="110"/>
      <c r="K46" s="109"/>
      <c r="L46" s="110"/>
      <c r="M46" s="109"/>
      <c r="N46" s="110"/>
      <c r="O46" s="109"/>
      <c r="P46" s="110"/>
      <c r="Q46" s="109"/>
      <c r="R46" s="110"/>
      <c r="S46" s="109"/>
      <c r="T46" s="110"/>
      <c r="U46" s="109"/>
      <c r="V46" s="110"/>
      <c r="W46" s="109"/>
      <c r="X46" s="110"/>
      <c r="Y46" s="109"/>
      <c r="Z46" s="110"/>
      <c r="AA46" s="109"/>
      <c r="AB46" s="110"/>
      <c r="AC46" s="109"/>
      <c r="AD46" s="110"/>
      <c r="AE46" s="109"/>
      <c r="AF46" s="110"/>
      <c r="AG46" s="359"/>
    </row>
    <row r="47" spans="1:33" ht="13.5" thickBot="1">
      <c r="A47" s="123" t="s">
        <v>96</v>
      </c>
      <c r="B47" s="130" t="s">
        <v>87</v>
      </c>
      <c r="C47" s="133" t="s">
        <v>110</v>
      </c>
      <c r="D47" s="134"/>
      <c r="E47" s="133" t="s">
        <v>110</v>
      </c>
      <c r="F47" s="134"/>
      <c r="G47" s="133" t="s">
        <v>110</v>
      </c>
      <c r="H47" s="134"/>
      <c r="I47" s="133" t="s">
        <v>110</v>
      </c>
      <c r="J47" s="134"/>
      <c r="K47" s="133" t="s">
        <v>110</v>
      </c>
      <c r="L47" s="134"/>
      <c r="M47" s="133" t="s">
        <v>110</v>
      </c>
      <c r="N47" s="134"/>
      <c r="O47" s="133" t="s">
        <v>110</v>
      </c>
      <c r="P47" s="134"/>
      <c r="Q47" s="133" t="s">
        <v>110</v>
      </c>
      <c r="R47" s="134"/>
      <c r="S47" s="133" t="s">
        <v>110</v>
      </c>
      <c r="T47" s="134"/>
      <c r="U47" s="133" t="s">
        <v>110</v>
      </c>
      <c r="V47" s="134" t="s">
        <v>111</v>
      </c>
      <c r="W47" s="133" t="s">
        <v>110</v>
      </c>
      <c r="X47" s="134"/>
      <c r="Y47" s="133" t="s">
        <v>110</v>
      </c>
      <c r="Z47" s="134"/>
      <c r="AA47" s="133" t="s">
        <v>110</v>
      </c>
      <c r="AB47" s="134"/>
      <c r="AC47" s="133" t="s">
        <v>110</v>
      </c>
      <c r="AD47" s="134"/>
      <c r="AE47" s="133" t="s">
        <v>110</v>
      </c>
      <c r="AF47" s="134"/>
      <c r="AG47" s="359"/>
    </row>
    <row r="48" spans="1:33" ht="16.5" customHeight="1" thickBot="1">
      <c r="A48" s="120" t="s">
        <v>277</v>
      </c>
      <c r="B48" s="42"/>
      <c r="C48" s="41"/>
      <c r="D48" s="43"/>
      <c r="E48" s="41"/>
      <c r="F48" s="43"/>
      <c r="G48" s="41"/>
      <c r="H48" s="43"/>
      <c r="I48" s="41"/>
      <c r="J48" s="43"/>
      <c r="K48" s="41"/>
      <c r="L48" s="43"/>
      <c r="M48" s="41"/>
      <c r="N48" s="43"/>
      <c r="O48" s="41"/>
      <c r="P48" s="43"/>
      <c r="Q48" s="41"/>
      <c r="R48" s="43"/>
      <c r="S48" s="41"/>
      <c r="T48" s="43"/>
      <c r="U48" s="41"/>
      <c r="V48" s="43"/>
      <c r="W48" s="41"/>
      <c r="X48" s="43"/>
      <c r="Y48" s="41"/>
      <c r="Z48" s="43"/>
      <c r="AA48" s="41"/>
      <c r="AB48" s="43"/>
      <c r="AC48" s="41"/>
      <c r="AD48" s="43"/>
      <c r="AE48" s="41"/>
      <c r="AF48" s="43"/>
      <c r="AG48" s="359"/>
    </row>
    <row r="49" spans="1:33" ht="14.25" customHeight="1">
      <c r="A49" s="103" t="s">
        <v>278</v>
      </c>
      <c r="B49" s="124" t="s">
        <v>131</v>
      </c>
      <c r="C49" s="371">
        <v>49</v>
      </c>
      <c r="E49" s="380">
        <v>49</v>
      </c>
      <c r="G49" s="380">
        <v>49</v>
      </c>
      <c r="I49" s="380">
        <v>49</v>
      </c>
      <c r="K49" s="371"/>
      <c r="M49" s="371"/>
      <c r="O49" s="371"/>
      <c r="Q49" s="371"/>
      <c r="S49" s="371"/>
      <c r="U49" s="371"/>
      <c r="W49" s="371"/>
      <c r="Y49" s="371"/>
      <c r="AA49" s="371"/>
      <c r="AC49" s="371"/>
      <c r="AE49" s="371"/>
      <c r="AG49" s="359"/>
    </row>
    <row r="50" spans="1:33" ht="14.25" customHeight="1">
      <c r="A50" s="50" t="s">
        <v>279</v>
      </c>
      <c r="B50" s="124" t="s">
        <v>131</v>
      </c>
      <c r="C50" s="371">
        <v>153</v>
      </c>
      <c r="E50" s="380">
        <v>153</v>
      </c>
      <c r="G50" s="380">
        <v>153</v>
      </c>
      <c r="I50" s="380">
        <v>153</v>
      </c>
      <c r="K50" s="371"/>
      <c r="M50" s="371"/>
      <c r="O50" s="371"/>
      <c r="Q50" s="371"/>
      <c r="S50" s="371"/>
      <c r="U50" s="371"/>
      <c r="W50" s="371"/>
      <c r="Y50" s="371"/>
      <c r="AA50" s="371"/>
      <c r="AC50" s="371"/>
      <c r="AE50" s="371"/>
      <c r="AG50" s="359"/>
    </row>
    <row r="51" spans="1:33" ht="14.25" customHeight="1">
      <c r="A51" s="50" t="s">
        <v>280</v>
      </c>
      <c r="B51" s="124" t="s">
        <v>131</v>
      </c>
      <c r="C51" s="371">
        <v>52</v>
      </c>
      <c r="E51" s="380">
        <v>52</v>
      </c>
      <c r="G51" s="380">
        <v>52</v>
      </c>
      <c r="I51" s="380">
        <v>52</v>
      </c>
      <c r="K51" s="371"/>
      <c r="M51" s="371"/>
      <c r="O51" s="371"/>
      <c r="Q51" s="371"/>
      <c r="S51" s="371"/>
      <c r="U51" s="371"/>
      <c r="W51" s="371"/>
      <c r="Y51" s="371"/>
      <c r="AA51" s="371"/>
      <c r="AC51" s="371"/>
      <c r="AE51" s="371"/>
      <c r="AG51" s="359"/>
    </row>
    <row r="52" spans="1:33" ht="14.25" customHeight="1" thickBot="1">
      <c r="A52" s="206" t="s">
        <v>281</v>
      </c>
      <c r="B52" s="94" t="str">
        <f>IF(Metric,"tonne","ton")</f>
        <v>ton</v>
      </c>
      <c r="C52" s="371">
        <v>57.5</v>
      </c>
      <c r="E52" s="380">
        <v>57.5</v>
      </c>
      <c r="G52" s="380">
        <v>57.5</v>
      </c>
      <c r="I52" s="380">
        <v>57.5</v>
      </c>
      <c r="K52" s="371"/>
      <c r="M52" s="371"/>
      <c r="O52" s="371"/>
      <c r="Q52" s="371"/>
      <c r="S52" s="371"/>
      <c r="U52" s="371"/>
      <c r="W52" s="371"/>
      <c r="Y52" s="371"/>
      <c r="AA52" s="371"/>
      <c r="AC52" s="371"/>
      <c r="AE52" s="371"/>
      <c r="AG52" s="359"/>
    </row>
    <row r="53" spans="1:33">
      <c r="A53" s="96"/>
      <c r="B53" s="36"/>
      <c r="C53" s="135"/>
      <c r="D53" s="59"/>
      <c r="E53" s="135"/>
      <c r="F53" s="59"/>
      <c r="G53" s="135"/>
      <c r="H53" s="59"/>
      <c r="I53" s="135"/>
      <c r="J53" s="59"/>
      <c r="K53" s="135"/>
      <c r="L53" s="59"/>
      <c r="M53" s="135"/>
      <c r="N53" s="59"/>
      <c r="O53" s="135"/>
      <c r="P53" s="59"/>
      <c r="Q53" s="135"/>
      <c r="R53" s="59"/>
      <c r="S53" s="135"/>
      <c r="T53" s="59"/>
      <c r="U53" s="135"/>
      <c r="V53" s="59"/>
      <c r="W53" s="135"/>
      <c r="X53" s="59"/>
      <c r="Y53" s="135"/>
      <c r="Z53" s="59"/>
      <c r="AA53" s="135"/>
      <c r="AB53" s="59"/>
      <c r="AC53" s="135"/>
      <c r="AD53" s="59"/>
      <c r="AE53" s="135"/>
      <c r="AF53" s="59"/>
      <c r="AG53" s="359"/>
    </row>
    <row r="54" spans="1:33" ht="15.75" thickBot="1">
      <c r="A54" s="121" t="s">
        <v>79</v>
      </c>
      <c r="B54" s="122"/>
      <c r="C54" s="173"/>
      <c r="D54" s="174"/>
      <c r="E54" s="173"/>
      <c r="F54" s="174"/>
      <c r="G54" s="173"/>
      <c r="H54" s="174"/>
      <c r="I54" s="173"/>
      <c r="J54" s="174"/>
      <c r="K54" s="173"/>
      <c r="L54" s="174"/>
      <c r="M54" s="173"/>
      <c r="N54" s="174"/>
      <c r="O54" s="173"/>
      <c r="P54" s="174"/>
      <c r="Q54" s="173"/>
      <c r="R54" s="174"/>
      <c r="S54" s="173"/>
      <c r="T54" s="174"/>
      <c r="U54" s="173"/>
      <c r="V54" s="174"/>
      <c r="W54" s="173"/>
      <c r="X54" s="174"/>
      <c r="Y54" s="173"/>
      <c r="Z54" s="174"/>
      <c r="AA54" s="173"/>
      <c r="AB54" s="174"/>
      <c r="AC54" s="173"/>
      <c r="AD54" s="174"/>
      <c r="AE54" s="173"/>
      <c r="AF54" s="174"/>
      <c r="AG54" s="359"/>
    </row>
    <row r="55" spans="1:33" ht="25.5" customHeight="1">
      <c r="A55" s="227"/>
      <c r="B55" s="228" t="s">
        <v>282</v>
      </c>
      <c r="C55" s="417" t="s">
        <v>481</v>
      </c>
      <c r="D55" s="417">
        <v>0</v>
      </c>
      <c r="E55" s="418" t="s">
        <v>481</v>
      </c>
      <c r="F55" s="418">
        <v>0</v>
      </c>
      <c r="G55" s="418" t="s">
        <v>481</v>
      </c>
      <c r="H55" s="418">
        <v>0</v>
      </c>
      <c r="I55" s="418" t="s">
        <v>481</v>
      </c>
      <c r="J55" s="418">
        <v>0</v>
      </c>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359"/>
    </row>
    <row r="56" spans="1:33" ht="25.5" customHeight="1" thickBot="1">
      <c r="A56" s="227"/>
      <c r="B56" s="228" t="s">
        <v>283</v>
      </c>
      <c r="C56" s="418" t="s">
        <v>481</v>
      </c>
      <c r="D56" s="418">
        <v>0</v>
      </c>
      <c r="E56" s="418" t="s">
        <v>481</v>
      </c>
      <c r="F56" s="418">
        <v>0</v>
      </c>
      <c r="G56" s="418" t="s">
        <v>481</v>
      </c>
      <c r="H56" s="418">
        <v>0</v>
      </c>
      <c r="I56" s="418" t="s">
        <v>481</v>
      </c>
      <c r="J56" s="418">
        <v>0</v>
      </c>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359"/>
    </row>
    <row r="57" spans="1:33" ht="16.5" customHeight="1" thickBot="1">
      <c r="A57" s="120" t="s">
        <v>285</v>
      </c>
      <c r="B57" s="42"/>
      <c r="C57" s="41"/>
      <c r="D57" s="43"/>
      <c r="E57" s="41"/>
      <c r="F57" s="43"/>
      <c r="G57" s="41"/>
      <c r="H57" s="43"/>
      <c r="I57" s="41"/>
      <c r="J57" s="43"/>
      <c r="K57" s="41"/>
      <c r="L57" s="43"/>
      <c r="M57" s="41"/>
      <c r="N57" s="43"/>
      <c r="O57" s="41"/>
      <c r="P57" s="43"/>
      <c r="Q57" s="41"/>
      <c r="R57" s="43"/>
      <c r="S57" s="41"/>
      <c r="T57" s="43"/>
      <c r="U57" s="41"/>
      <c r="V57" s="43"/>
      <c r="W57" s="41"/>
      <c r="X57" s="43"/>
      <c r="Y57" s="41"/>
      <c r="Z57" s="43"/>
      <c r="AA57" s="41"/>
      <c r="AB57" s="43"/>
      <c r="AC57" s="41"/>
      <c r="AD57" s="43"/>
      <c r="AE57" s="41"/>
      <c r="AF57" s="43"/>
      <c r="AG57" s="359"/>
    </row>
    <row r="58" spans="1:33" ht="14.25" customHeight="1">
      <c r="A58" s="103" t="s">
        <v>286</v>
      </c>
      <c r="B58" s="124" t="s">
        <v>131</v>
      </c>
      <c r="C58" s="371">
        <v>249</v>
      </c>
      <c r="D58" s="364"/>
      <c r="E58" s="380">
        <v>249</v>
      </c>
      <c r="F58" s="364"/>
      <c r="G58" s="380">
        <v>249</v>
      </c>
      <c r="H58" s="364"/>
      <c r="I58" s="380">
        <v>249</v>
      </c>
      <c r="J58" s="364"/>
      <c r="K58" s="371"/>
      <c r="L58" s="364"/>
      <c r="M58" s="371"/>
      <c r="N58" s="364"/>
      <c r="O58" s="371"/>
      <c r="P58" s="364"/>
      <c r="Q58" s="371"/>
      <c r="R58" s="364"/>
      <c r="S58" s="371"/>
      <c r="T58" s="364"/>
      <c r="U58" s="371"/>
      <c r="V58" s="364"/>
      <c r="W58" s="371"/>
      <c r="X58" s="364"/>
      <c r="Y58" s="371"/>
      <c r="Z58" s="364"/>
      <c r="AA58" s="371"/>
      <c r="AB58" s="364"/>
      <c r="AC58" s="371"/>
      <c r="AD58" s="364"/>
      <c r="AE58" s="371"/>
      <c r="AF58" s="364"/>
      <c r="AG58" s="359"/>
    </row>
    <row r="59" spans="1:33" ht="14.25" customHeight="1">
      <c r="A59" s="50" t="s">
        <v>284</v>
      </c>
      <c r="B59" s="91" t="str">
        <f>IF(Metric,"tonne","ton")</f>
        <v>ton</v>
      </c>
      <c r="C59" s="371">
        <v>406</v>
      </c>
      <c r="D59" s="364"/>
      <c r="E59" s="380">
        <v>406</v>
      </c>
      <c r="F59" s="364"/>
      <c r="G59" s="380">
        <v>406</v>
      </c>
      <c r="H59" s="364"/>
      <c r="I59" s="380">
        <v>406</v>
      </c>
      <c r="J59" s="364"/>
      <c r="K59" s="371"/>
      <c r="L59" s="364"/>
      <c r="M59" s="371"/>
      <c r="N59" s="364"/>
      <c r="O59" s="371"/>
      <c r="P59" s="364"/>
      <c r="Q59" s="371"/>
      <c r="R59" s="364"/>
      <c r="S59" s="371"/>
      <c r="T59" s="364"/>
      <c r="U59" s="371"/>
      <c r="V59" s="364"/>
      <c r="W59" s="371"/>
      <c r="X59" s="364"/>
      <c r="Y59" s="371"/>
      <c r="Z59" s="364"/>
      <c r="AA59" s="371"/>
      <c r="AB59" s="364"/>
      <c r="AC59" s="371"/>
      <c r="AD59" s="364"/>
      <c r="AE59" s="371"/>
      <c r="AF59" s="364"/>
      <c r="AG59" s="359"/>
    </row>
    <row r="60" spans="1:33" ht="14.25" customHeight="1">
      <c r="A60" s="50" t="s">
        <v>287</v>
      </c>
      <c r="B60" s="91" t="str">
        <f>IF(Metric,"km","mile")</f>
        <v>mile</v>
      </c>
      <c r="C60" s="371">
        <v>5.835</v>
      </c>
      <c r="D60" s="364"/>
      <c r="E60" s="380">
        <v>5.835</v>
      </c>
      <c r="F60" s="364"/>
      <c r="G60" s="380">
        <v>5.835</v>
      </c>
      <c r="H60" s="364"/>
      <c r="I60" s="380">
        <v>5.835</v>
      </c>
      <c r="J60" s="364"/>
      <c r="K60" s="371"/>
      <c r="L60" s="364"/>
      <c r="M60" s="371"/>
      <c r="N60" s="364"/>
      <c r="O60" s="371"/>
      <c r="P60" s="364"/>
      <c r="Q60" s="371"/>
      <c r="R60" s="364"/>
      <c r="S60" s="371"/>
      <c r="T60" s="364"/>
      <c r="U60" s="371"/>
      <c r="V60" s="364"/>
      <c r="W60" s="371"/>
      <c r="X60" s="364"/>
      <c r="Y60" s="371"/>
      <c r="Z60" s="364"/>
      <c r="AA60" s="371"/>
      <c r="AB60" s="364"/>
      <c r="AC60" s="371"/>
      <c r="AD60" s="364"/>
      <c r="AE60" s="371"/>
      <c r="AF60" s="364"/>
      <c r="AG60" s="359"/>
    </row>
    <row r="61" spans="1:33" ht="14.25" customHeight="1" thickBot="1">
      <c r="A61" s="206" t="s">
        <v>288</v>
      </c>
      <c r="B61" s="94" t="str">
        <f>IF(Metric,"tonne","ton")</f>
        <v>ton</v>
      </c>
      <c r="C61" s="371">
        <v>285</v>
      </c>
      <c r="D61" s="364"/>
      <c r="E61" s="380">
        <v>285</v>
      </c>
      <c r="F61" s="364"/>
      <c r="G61" s="380">
        <v>285</v>
      </c>
      <c r="H61" s="364"/>
      <c r="I61" s="380">
        <v>285</v>
      </c>
      <c r="J61" s="364"/>
      <c r="K61" s="371"/>
      <c r="L61" s="364"/>
      <c r="M61" s="371"/>
      <c r="N61" s="364"/>
      <c r="O61" s="371"/>
      <c r="P61" s="364"/>
      <c r="Q61" s="371"/>
      <c r="R61" s="364"/>
      <c r="S61" s="371"/>
      <c r="T61" s="364"/>
      <c r="U61" s="371"/>
      <c r="V61" s="364"/>
      <c r="W61" s="371"/>
      <c r="X61" s="364"/>
      <c r="Y61" s="371"/>
      <c r="Z61" s="364"/>
      <c r="AA61" s="371"/>
      <c r="AB61" s="364"/>
      <c r="AC61" s="371"/>
      <c r="AD61" s="364"/>
      <c r="AE61" s="371"/>
      <c r="AF61" s="364"/>
      <c r="AG61" s="359"/>
    </row>
    <row r="62" spans="1:33">
      <c r="A62" s="96"/>
      <c r="B62" s="36"/>
      <c r="C62" s="135"/>
      <c r="D62" s="59"/>
      <c r="E62" s="135"/>
      <c r="F62" s="59"/>
      <c r="G62" s="135"/>
      <c r="H62" s="59"/>
      <c r="I62" s="135"/>
      <c r="J62" s="59"/>
      <c r="K62" s="135"/>
      <c r="L62" s="59"/>
      <c r="M62" s="135"/>
      <c r="N62" s="59"/>
      <c r="O62" s="135"/>
      <c r="P62" s="59"/>
      <c r="Q62" s="135"/>
      <c r="R62" s="59"/>
      <c r="S62" s="135"/>
      <c r="T62" s="59"/>
      <c r="U62" s="135"/>
      <c r="V62" s="59"/>
      <c r="W62" s="135"/>
      <c r="X62" s="59"/>
      <c r="Y62" s="135"/>
      <c r="Z62" s="59"/>
      <c r="AA62" s="135"/>
      <c r="AB62" s="59"/>
      <c r="AC62" s="135"/>
      <c r="AD62" s="59"/>
      <c r="AE62" s="135"/>
      <c r="AF62" s="59"/>
      <c r="AG62" s="359"/>
    </row>
    <row r="63" spans="1:33" ht="15.75" thickBot="1">
      <c r="A63" s="121" t="s">
        <v>79</v>
      </c>
      <c r="B63" s="122"/>
      <c r="C63" s="173"/>
      <c r="D63" s="174"/>
      <c r="E63" s="173"/>
      <c r="F63" s="174"/>
      <c r="G63" s="173"/>
      <c r="H63" s="174"/>
      <c r="I63" s="173"/>
      <c r="J63" s="174"/>
      <c r="K63" s="173"/>
      <c r="L63" s="174"/>
      <c r="M63" s="173"/>
      <c r="N63" s="174"/>
      <c r="O63" s="173"/>
      <c r="P63" s="174"/>
      <c r="Q63" s="173"/>
      <c r="R63" s="174"/>
      <c r="S63" s="173"/>
      <c r="T63" s="174"/>
      <c r="U63" s="173"/>
      <c r="V63" s="174"/>
      <c r="W63" s="173"/>
      <c r="X63" s="174"/>
      <c r="Y63" s="173"/>
      <c r="Z63" s="174"/>
      <c r="AA63" s="173"/>
      <c r="AB63" s="174"/>
      <c r="AC63" s="173"/>
      <c r="AD63" s="174"/>
      <c r="AE63" s="173"/>
      <c r="AF63" s="174"/>
      <c r="AG63" s="359"/>
    </row>
    <row r="64" spans="1:33" ht="25.5" customHeight="1">
      <c r="A64" s="227"/>
      <c r="B64" s="228" t="s">
        <v>296</v>
      </c>
      <c r="C64" s="418" t="s">
        <v>481</v>
      </c>
      <c r="D64" s="418">
        <v>0</v>
      </c>
      <c r="E64" s="418" t="s">
        <v>481</v>
      </c>
      <c r="F64" s="418">
        <v>0</v>
      </c>
      <c r="G64" s="418" t="s">
        <v>481</v>
      </c>
      <c r="H64" s="418">
        <v>0</v>
      </c>
      <c r="I64" s="418" t="s">
        <v>481</v>
      </c>
      <c r="J64" s="418">
        <v>0</v>
      </c>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359"/>
    </row>
    <row r="65" spans="1:33" ht="25.5" customHeight="1" thickBot="1">
      <c r="A65" s="227"/>
      <c r="B65" s="228" t="s">
        <v>297</v>
      </c>
      <c r="C65" s="418" t="s">
        <v>482</v>
      </c>
      <c r="D65" s="418">
        <v>0</v>
      </c>
      <c r="E65" s="418" t="s">
        <v>482</v>
      </c>
      <c r="F65" s="418">
        <v>0</v>
      </c>
      <c r="G65" s="418" t="s">
        <v>482</v>
      </c>
      <c r="H65" s="418">
        <v>0</v>
      </c>
      <c r="I65" s="418" t="s">
        <v>482</v>
      </c>
      <c r="J65" s="418">
        <v>0</v>
      </c>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359"/>
    </row>
    <row r="66" spans="1:33" ht="16.5" customHeight="1" thickBot="1">
      <c r="A66" s="120" t="s">
        <v>289</v>
      </c>
      <c r="B66" s="42"/>
      <c r="C66" s="41"/>
      <c r="D66" s="43"/>
      <c r="E66" s="41"/>
      <c r="F66" s="43"/>
      <c r="G66" s="41"/>
      <c r="H66" s="43"/>
      <c r="I66" s="41"/>
      <c r="J66" s="43"/>
      <c r="K66" s="41"/>
      <c r="L66" s="43"/>
      <c r="M66" s="41"/>
      <c r="N66" s="43"/>
      <c r="O66" s="41"/>
      <c r="P66" s="43"/>
      <c r="Q66" s="41"/>
      <c r="R66" s="43"/>
      <c r="S66" s="41"/>
      <c r="T66" s="43"/>
      <c r="U66" s="41"/>
      <c r="V66" s="43"/>
      <c r="W66" s="41"/>
      <c r="X66" s="43"/>
      <c r="Y66" s="41"/>
      <c r="Z66" s="43"/>
      <c r="AA66" s="41"/>
      <c r="AB66" s="43"/>
      <c r="AC66" s="41"/>
      <c r="AD66" s="43"/>
      <c r="AE66" s="41"/>
      <c r="AF66" s="43"/>
      <c r="AG66" s="359"/>
    </row>
    <row r="67" spans="1:33" ht="14.25" customHeight="1">
      <c r="A67" s="103" t="s">
        <v>318</v>
      </c>
      <c r="B67" s="124" t="s">
        <v>290</v>
      </c>
      <c r="C67" s="371">
        <v>145</v>
      </c>
      <c r="D67" s="364"/>
      <c r="E67" s="380">
        <v>145</v>
      </c>
      <c r="F67" s="364"/>
      <c r="G67" s="380">
        <v>145</v>
      </c>
      <c r="H67" s="364"/>
      <c r="I67" s="380">
        <v>145</v>
      </c>
      <c r="J67" s="364"/>
      <c r="K67" s="371"/>
      <c r="L67" s="364"/>
      <c r="M67" s="371"/>
      <c r="N67" s="364"/>
      <c r="O67" s="371"/>
      <c r="P67" s="364"/>
      <c r="Q67" s="371"/>
      <c r="R67" s="364"/>
      <c r="S67" s="371"/>
      <c r="T67" s="364"/>
      <c r="U67" s="371"/>
      <c r="V67" s="364"/>
      <c r="W67" s="371"/>
      <c r="X67" s="364"/>
      <c r="Y67" s="371"/>
      <c r="Z67" s="364"/>
      <c r="AA67" s="371"/>
      <c r="AB67" s="364"/>
      <c r="AC67" s="371"/>
      <c r="AD67" s="364"/>
      <c r="AE67" s="371"/>
      <c r="AF67" s="364"/>
      <c r="AG67" s="359"/>
    </row>
    <row r="68" spans="1:33" ht="14.25" customHeight="1">
      <c r="A68" s="50" t="s">
        <v>319</v>
      </c>
      <c r="B68" s="91" t="s">
        <v>290</v>
      </c>
      <c r="C68" s="371">
        <v>211</v>
      </c>
      <c r="D68" s="364"/>
      <c r="E68" s="380">
        <v>211</v>
      </c>
      <c r="F68" s="364"/>
      <c r="G68" s="380">
        <v>211</v>
      </c>
      <c r="H68" s="364"/>
      <c r="I68" s="380">
        <v>211</v>
      </c>
      <c r="J68" s="364"/>
      <c r="K68" s="371"/>
      <c r="L68" s="364"/>
      <c r="M68" s="371"/>
      <c r="N68" s="364"/>
      <c r="O68" s="371"/>
      <c r="P68" s="364"/>
      <c r="Q68" s="371"/>
      <c r="R68" s="364"/>
      <c r="S68" s="371"/>
      <c r="T68" s="364"/>
      <c r="U68" s="371"/>
      <c r="V68" s="364"/>
      <c r="W68" s="371"/>
      <c r="X68" s="364"/>
      <c r="Y68" s="371"/>
      <c r="Z68" s="364"/>
      <c r="AA68" s="371"/>
      <c r="AB68" s="364"/>
      <c r="AC68" s="371"/>
      <c r="AD68" s="364"/>
      <c r="AE68" s="371"/>
      <c r="AF68" s="364"/>
      <c r="AG68" s="359"/>
    </row>
    <row r="69" spans="1:33" ht="14.25" customHeight="1" thickBot="1">
      <c r="A69" s="206" t="s">
        <v>288</v>
      </c>
      <c r="B69" s="94" t="str">
        <f>IF(Metric,"tonne","ton")</f>
        <v>ton</v>
      </c>
      <c r="C69" s="371">
        <v>285</v>
      </c>
      <c r="D69" s="364"/>
      <c r="E69" s="380">
        <v>285</v>
      </c>
      <c r="F69" s="364"/>
      <c r="G69" s="380">
        <v>285</v>
      </c>
      <c r="H69" s="364"/>
      <c r="I69" s="380">
        <v>285</v>
      </c>
      <c r="J69" s="364"/>
      <c r="K69" s="371"/>
      <c r="L69" s="364"/>
      <c r="M69" s="371"/>
      <c r="N69" s="364"/>
      <c r="O69" s="371"/>
      <c r="P69" s="364"/>
      <c r="Q69" s="371"/>
      <c r="R69" s="364"/>
      <c r="S69" s="371"/>
      <c r="T69" s="364"/>
      <c r="U69" s="371"/>
      <c r="V69" s="364"/>
      <c r="W69" s="371"/>
      <c r="X69" s="364"/>
      <c r="Y69" s="371"/>
      <c r="Z69" s="364"/>
      <c r="AA69" s="371"/>
      <c r="AB69" s="364"/>
      <c r="AC69" s="371"/>
      <c r="AD69" s="364"/>
      <c r="AE69" s="371"/>
      <c r="AF69" s="364"/>
      <c r="AG69" s="359"/>
    </row>
    <row r="70" spans="1:33">
      <c r="A70" s="96"/>
      <c r="B70" s="36"/>
      <c r="C70" s="135"/>
      <c r="D70" s="59"/>
      <c r="E70" s="135"/>
      <c r="F70" s="59"/>
      <c r="G70" s="135"/>
      <c r="H70" s="59"/>
      <c r="I70" s="135"/>
      <c r="J70" s="59"/>
      <c r="K70" s="135"/>
      <c r="L70" s="59"/>
      <c r="M70" s="135"/>
      <c r="N70" s="59"/>
      <c r="O70" s="135"/>
      <c r="P70" s="59"/>
      <c r="Q70" s="135"/>
      <c r="R70" s="59"/>
      <c r="S70" s="135"/>
      <c r="T70" s="59"/>
      <c r="U70" s="135"/>
      <c r="V70" s="59"/>
      <c r="W70" s="135"/>
      <c r="X70" s="59"/>
      <c r="Y70" s="135"/>
      <c r="Z70" s="59"/>
      <c r="AA70" s="135"/>
      <c r="AB70" s="59"/>
      <c r="AC70" s="135"/>
      <c r="AD70" s="59"/>
      <c r="AE70" s="135"/>
      <c r="AF70" s="59"/>
      <c r="AG70" s="359"/>
    </row>
    <row r="71" spans="1:33" ht="15.75" thickBot="1">
      <c r="A71" s="121" t="s">
        <v>79</v>
      </c>
      <c r="B71" s="122"/>
      <c r="C71" s="173"/>
      <c r="D71" s="174"/>
      <c r="E71" s="173"/>
      <c r="F71" s="174"/>
      <c r="G71" s="173"/>
      <c r="H71" s="174"/>
      <c r="I71" s="173"/>
      <c r="J71" s="174"/>
      <c r="K71" s="173"/>
      <c r="L71" s="174"/>
      <c r="M71" s="173"/>
      <c r="N71" s="174"/>
      <c r="O71" s="173"/>
      <c r="P71" s="174"/>
      <c r="Q71" s="173"/>
      <c r="R71" s="174"/>
      <c r="S71" s="173"/>
      <c r="T71" s="174"/>
      <c r="U71" s="173"/>
      <c r="V71" s="174"/>
      <c r="W71" s="173"/>
      <c r="X71" s="174"/>
      <c r="Y71" s="173"/>
      <c r="Z71" s="174"/>
      <c r="AA71" s="173"/>
      <c r="AB71" s="174"/>
      <c r="AC71" s="173"/>
      <c r="AD71" s="174"/>
      <c r="AE71" s="173"/>
      <c r="AF71" s="174"/>
      <c r="AG71" s="359"/>
    </row>
    <row r="72" spans="1:33" ht="25.5" customHeight="1">
      <c r="A72" s="227"/>
      <c r="B72" s="228" t="s">
        <v>298</v>
      </c>
      <c r="C72" s="418" t="s">
        <v>481</v>
      </c>
      <c r="D72" s="418">
        <v>0</v>
      </c>
      <c r="E72" s="418" t="s">
        <v>481</v>
      </c>
      <c r="F72" s="418">
        <v>0</v>
      </c>
      <c r="G72" s="418" t="s">
        <v>481</v>
      </c>
      <c r="H72" s="418">
        <v>0</v>
      </c>
      <c r="I72" s="418" t="s">
        <v>481</v>
      </c>
      <c r="J72" s="418">
        <v>0</v>
      </c>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359"/>
    </row>
    <row r="73" spans="1:33" ht="25.5" customHeight="1" thickBot="1">
      <c r="A73" s="227"/>
      <c r="B73" s="228" t="s">
        <v>299</v>
      </c>
      <c r="C73" s="417" t="s">
        <v>482</v>
      </c>
      <c r="D73" s="417">
        <v>0</v>
      </c>
      <c r="E73" s="418" t="s">
        <v>482</v>
      </c>
      <c r="F73" s="418">
        <v>0</v>
      </c>
      <c r="G73" s="418" t="s">
        <v>482</v>
      </c>
      <c r="H73" s="418">
        <v>0</v>
      </c>
      <c r="I73" s="418" t="s">
        <v>482</v>
      </c>
      <c r="J73" s="418">
        <v>0</v>
      </c>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359"/>
    </row>
    <row r="74" spans="1:33" ht="16.5" customHeight="1" thickBot="1">
      <c r="A74" s="120" t="s">
        <v>294</v>
      </c>
      <c r="B74" s="42"/>
      <c r="C74" s="41"/>
      <c r="D74" s="43"/>
      <c r="E74" s="41"/>
      <c r="F74" s="43"/>
      <c r="G74" s="41"/>
      <c r="H74" s="43"/>
      <c r="I74" s="41"/>
      <c r="J74" s="43"/>
      <c r="K74" s="41"/>
      <c r="L74" s="43"/>
      <c r="M74" s="41"/>
      <c r="N74" s="43"/>
      <c r="O74" s="41"/>
      <c r="P74" s="43"/>
      <c r="Q74" s="41"/>
      <c r="R74" s="43"/>
      <c r="S74" s="41"/>
      <c r="T74" s="43"/>
      <c r="U74" s="41"/>
      <c r="V74" s="43"/>
      <c r="W74" s="41"/>
      <c r="X74" s="43"/>
      <c r="Y74" s="41"/>
      <c r="Z74" s="43"/>
      <c r="AA74" s="41"/>
      <c r="AB74" s="43"/>
      <c r="AC74" s="41"/>
      <c r="AD74" s="43"/>
      <c r="AE74" s="41"/>
      <c r="AF74" s="43"/>
      <c r="AG74" s="359"/>
    </row>
    <row r="75" spans="1:33" ht="14.25" customHeight="1">
      <c r="A75" s="103" t="s">
        <v>291</v>
      </c>
      <c r="B75" s="124" t="str">
        <f>IF(Metric,"m3","C.Y")</f>
        <v>C.Y</v>
      </c>
      <c r="C75" s="371">
        <v>16.14</v>
      </c>
      <c r="D75" s="364"/>
      <c r="E75" s="380">
        <v>16.14</v>
      </c>
      <c r="F75" s="364"/>
      <c r="G75" s="380">
        <v>16.14</v>
      </c>
      <c r="H75" s="364"/>
      <c r="I75" s="380">
        <v>16.14</v>
      </c>
      <c r="J75" s="364"/>
      <c r="K75" s="371"/>
      <c r="L75" s="364"/>
      <c r="M75" s="371"/>
      <c r="N75" s="364"/>
      <c r="O75" s="371"/>
      <c r="P75" s="364"/>
      <c r="Q75" s="371"/>
      <c r="R75" s="364"/>
      <c r="S75" s="371"/>
      <c r="T75" s="364"/>
      <c r="U75" s="371"/>
      <c r="V75" s="364"/>
      <c r="W75" s="371"/>
      <c r="X75" s="364"/>
      <c r="Y75" s="371"/>
      <c r="Z75" s="364"/>
      <c r="AA75" s="371"/>
      <c r="AB75" s="364"/>
      <c r="AC75" s="371"/>
      <c r="AD75" s="364"/>
      <c r="AE75" s="371"/>
      <c r="AF75" s="364"/>
      <c r="AG75" s="359"/>
    </row>
    <row r="76" spans="1:33" ht="14.25" customHeight="1" thickBot="1">
      <c r="A76" s="206" t="s">
        <v>295</v>
      </c>
      <c r="B76" s="94" t="str">
        <f>IF(Metric,"m3","C.Y")</f>
        <v>C.Y</v>
      </c>
      <c r="C76" s="371">
        <v>278</v>
      </c>
      <c r="D76" s="364"/>
      <c r="E76" s="380">
        <v>278</v>
      </c>
      <c r="F76" s="364"/>
      <c r="G76" s="380">
        <v>278</v>
      </c>
      <c r="H76" s="364"/>
      <c r="I76" s="380">
        <v>278</v>
      </c>
      <c r="J76" s="364"/>
      <c r="K76" s="371"/>
      <c r="L76" s="364"/>
      <c r="M76" s="371"/>
      <c r="N76" s="364"/>
      <c r="O76" s="371"/>
      <c r="P76" s="364"/>
      <c r="Q76" s="371"/>
      <c r="R76" s="364"/>
      <c r="S76" s="371"/>
      <c r="T76" s="364"/>
      <c r="U76" s="371"/>
      <c r="V76" s="364"/>
      <c r="W76" s="371"/>
      <c r="X76" s="364"/>
      <c r="Y76" s="371"/>
      <c r="Z76" s="364"/>
      <c r="AA76" s="371"/>
      <c r="AB76" s="364"/>
      <c r="AC76" s="371"/>
      <c r="AD76" s="364"/>
      <c r="AE76" s="371"/>
      <c r="AF76" s="364"/>
      <c r="AG76" s="359"/>
    </row>
    <row r="77" spans="1:33">
      <c r="A77" s="96"/>
      <c r="B77" s="36"/>
      <c r="C77" s="135"/>
      <c r="D77" s="59"/>
      <c r="E77" s="135"/>
      <c r="F77" s="59"/>
      <c r="G77" s="135"/>
      <c r="H77" s="59"/>
      <c r="I77" s="135"/>
      <c r="J77" s="59"/>
      <c r="K77" s="135"/>
      <c r="L77" s="59"/>
      <c r="M77" s="135"/>
      <c r="N77" s="59"/>
      <c r="O77" s="135"/>
      <c r="P77" s="59"/>
      <c r="Q77" s="135"/>
      <c r="R77" s="59"/>
      <c r="S77" s="135"/>
      <c r="T77" s="59"/>
      <c r="U77" s="135"/>
      <c r="V77" s="59"/>
      <c r="W77" s="135"/>
      <c r="X77" s="59"/>
      <c r="Y77" s="135"/>
      <c r="Z77" s="59"/>
      <c r="AA77" s="135"/>
      <c r="AB77" s="59"/>
      <c r="AC77" s="135"/>
      <c r="AD77" s="59"/>
      <c r="AE77" s="135"/>
      <c r="AF77" s="59"/>
      <c r="AG77" s="359"/>
    </row>
    <row r="78" spans="1:33" ht="15.75" thickBot="1">
      <c r="A78" s="121" t="s">
        <v>79</v>
      </c>
      <c r="B78" s="122"/>
      <c r="C78" s="173"/>
      <c r="D78" s="174"/>
      <c r="E78" s="173"/>
      <c r="F78" s="174"/>
      <c r="G78" s="173"/>
      <c r="H78" s="174"/>
      <c r="I78" s="173"/>
      <c r="J78" s="174"/>
      <c r="K78" s="173"/>
      <c r="L78" s="174"/>
      <c r="M78" s="173"/>
      <c r="N78" s="174"/>
      <c r="O78" s="173"/>
      <c r="P78" s="174"/>
      <c r="Q78" s="173"/>
      <c r="R78" s="174"/>
      <c r="S78" s="173"/>
      <c r="T78" s="174"/>
      <c r="U78" s="173"/>
      <c r="V78" s="174"/>
      <c r="W78" s="173"/>
      <c r="X78" s="174"/>
      <c r="Y78" s="173"/>
      <c r="Z78" s="174"/>
      <c r="AA78" s="173"/>
      <c r="AB78" s="174"/>
      <c r="AC78" s="173"/>
      <c r="AD78" s="174"/>
      <c r="AE78" s="173"/>
      <c r="AF78" s="174"/>
      <c r="AG78" s="359"/>
    </row>
    <row r="79" spans="1:33" ht="25.5" customHeight="1">
      <c r="A79" s="227"/>
      <c r="B79" s="228" t="s">
        <v>292</v>
      </c>
      <c r="C79" s="417" t="s">
        <v>483</v>
      </c>
      <c r="D79" s="417">
        <v>0</v>
      </c>
      <c r="E79" s="418" t="s">
        <v>483</v>
      </c>
      <c r="F79" s="418">
        <v>0</v>
      </c>
      <c r="G79" s="418" t="s">
        <v>483</v>
      </c>
      <c r="H79" s="418">
        <v>0</v>
      </c>
      <c r="I79" s="418" t="s">
        <v>483</v>
      </c>
      <c r="J79" s="418">
        <v>0</v>
      </c>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359"/>
    </row>
    <row r="80" spans="1:33" ht="25.5" customHeight="1" thickBot="1">
      <c r="A80" s="227"/>
      <c r="B80" s="228" t="s">
        <v>293</v>
      </c>
      <c r="C80" s="417" t="s">
        <v>483</v>
      </c>
      <c r="D80" s="417">
        <v>0</v>
      </c>
      <c r="E80" s="418" t="s">
        <v>483</v>
      </c>
      <c r="F80" s="418">
        <v>0</v>
      </c>
      <c r="G80" s="418" t="s">
        <v>483</v>
      </c>
      <c r="H80" s="418">
        <v>0</v>
      </c>
      <c r="I80" s="418" t="s">
        <v>483</v>
      </c>
      <c r="J80" s="418">
        <v>0</v>
      </c>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359"/>
    </row>
    <row r="81" spans="1:33" ht="26.25" customHeight="1" thickBot="1">
      <c r="A81" s="108" t="s">
        <v>37</v>
      </c>
      <c r="B81" s="110"/>
      <c r="C81" s="109"/>
      <c r="D81" s="110"/>
      <c r="E81" s="109"/>
      <c r="F81" s="110"/>
      <c r="G81" s="109"/>
      <c r="H81" s="110"/>
      <c r="I81" s="109"/>
      <c r="J81" s="110"/>
      <c r="K81" s="109"/>
      <c r="L81" s="110"/>
      <c r="M81" s="109"/>
      <c r="N81" s="110"/>
      <c r="O81" s="109"/>
      <c r="P81" s="110"/>
      <c r="Q81" s="109"/>
      <c r="R81" s="110"/>
      <c r="S81" s="109"/>
      <c r="T81" s="110"/>
      <c r="U81" s="109"/>
      <c r="V81" s="110"/>
      <c r="W81" s="109"/>
      <c r="X81" s="110"/>
      <c r="Y81" s="109"/>
      <c r="Z81" s="110"/>
      <c r="AA81" s="109"/>
      <c r="AB81" s="110"/>
      <c r="AC81" s="109"/>
      <c r="AD81" s="110"/>
      <c r="AE81" s="109"/>
      <c r="AF81" s="110"/>
      <c r="AG81" s="359"/>
    </row>
    <row r="82" spans="1:33" s="60" customFormat="1" ht="13.5" thickBot="1">
      <c r="A82" s="123" t="s">
        <v>96</v>
      </c>
      <c r="B82" s="130" t="s">
        <v>87</v>
      </c>
      <c r="C82" s="133" t="s">
        <v>110</v>
      </c>
      <c r="D82" s="134" t="s">
        <v>111</v>
      </c>
      <c r="E82" s="133" t="s">
        <v>110</v>
      </c>
      <c r="F82" s="134" t="s">
        <v>111</v>
      </c>
      <c r="G82" s="133" t="s">
        <v>110</v>
      </c>
      <c r="H82" s="134" t="s">
        <v>111</v>
      </c>
      <c r="I82" s="133" t="s">
        <v>110</v>
      </c>
      <c r="J82" s="134" t="s">
        <v>111</v>
      </c>
      <c r="K82" s="133" t="s">
        <v>110</v>
      </c>
      <c r="L82" s="134" t="s">
        <v>111</v>
      </c>
      <c r="M82" s="133" t="s">
        <v>110</v>
      </c>
      <c r="N82" s="134" t="s">
        <v>111</v>
      </c>
      <c r="O82" s="133" t="s">
        <v>110</v>
      </c>
      <c r="P82" s="134" t="s">
        <v>111</v>
      </c>
      <c r="Q82" s="133" t="s">
        <v>110</v>
      </c>
      <c r="R82" s="134" t="s">
        <v>111</v>
      </c>
      <c r="S82" s="133" t="s">
        <v>110</v>
      </c>
      <c r="T82" s="134" t="s">
        <v>111</v>
      </c>
      <c r="U82" s="133" t="s">
        <v>110</v>
      </c>
      <c r="V82" s="134" t="s">
        <v>111</v>
      </c>
      <c r="W82" s="133" t="s">
        <v>110</v>
      </c>
      <c r="X82" s="134" t="s">
        <v>111</v>
      </c>
      <c r="Y82" s="133" t="s">
        <v>110</v>
      </c>
      <c r="Z82" s="134" t="s">
        <v>111</v>
      </c>
      <c r="AA82" s="133" t="s">
        <v>110</v>
      </c>
      <c r="AB82" s="134" t="s">
        <v>111</v>
      </c>
      <c r="AC82" s="133" t="s">
        <v>110</v>
      </c>
      <c r="AD82" s="134" t="s">
        <v>111</v>
      </c>
      <c r="AE82" s="133" t="s">
        <v>110</v>
      </c>
      <c r="AF82" s="134" t="s">
        <v>111</v>
      </c>
      <c r="AG82" s="359"/>
    </row>
    <row r="83" spans="1:33" ht="16.5" thickBot="1">
      <c r="A83" s="41" t="s">
        <v>121</v>
      </c>
      <c r="B83" s="42"/>
      <c r="C83" s="41"/>
      <c r="D83" s="43"/>
      <c r="E83" s="41"/>
      <c r="F83" s="43"/>
      <c r="G83" s="41"/>
      <c r="H83" s="43"/>
      <c r="I83" s="41"/>
      <c r="J83" s="43"/>
      <c r="K83" s="41"/>
      <c r="L83" s="43"/>
      <c r="M83" s="41"/>
      <c r="N83" s="43"/>
      <c r="O83" s="41"/>
      <c r="P83" s="43"/>
      <c r="Q83" s="41"/>
      <c r="R83" s="43"/>
      <c r="S83" s="41"/>
      <c r="T83" s="43"/>
      <c r="U83" s="41"/>
      <c r="V83" s="43"/>
      <c r="W83" s="41"/>
      <c r="X83" s="43"/>
      <c r="Y83" s="41"/>
      <c r="Z83" s="43"/>
      <c r="AA83" s="41"/>
      <c r="AB83" s="43"/>
      <c r="AC83" s="41"/>
      <c r="AD83" s="43"/>
      <c r="AE83" s="41"/>
      <c r="AF83" s="43"/>
      <c r="AG83" s="359"/>
    </row>
    <row r="84" spans="1:33" ht="14.25" customHeight="1">
      <c r="A84" s="127" t="str">
        <f>IF(Metric,"Grade walls - 400 mm thick, 2.5 m high","Grade walls - 15 in thick, 8 ft high")</f>
        <v>Grade walls - 15 in thick, 8 ft high</v>
      </c>
      <c r="B84" s="124" t="str">
        <f>IF(Metric,"m3","C.Y")</f>
        <v>C.Y</v>
      </c>
      <c r="C84" s="371">
        <v>157</v>
      </c>
      <c r="D84" s="344"/>
      <c r="E84" s="380">
        <v>157</v>
      </c>
      <c r="F84" s="344"/>
      <c r="G84" s="380">
        <v>157</v>
      </c>
      <c r="H84" s="344"/>
      <c r="I84" s="380">
        <v>157</v>
      </c>
      <c r="J84" s="344"/>
      <c r="K84" s="371"/>
      <c r="L84" s="344"/>
      <c r="M84" s="371"/>
      <c r="N84" s="344"/>
      <c r="O84" s="371"/>
      <c r="P84" s="344"/>
      <c r="Q84" s="371"/>
      <c r="R84" s="344"/>
      <c r="S84" s="371"/>
      <c r="T84" s="344"/>
      <c r="U84" s="371"/>
      <c r="V84" s="344"/>
      <c r="W84" s="371"/>
      <c r="X84" s="344"/>
      <c r="Y84" s="371"/>
      <c r="Z84" s="344"/>
      <c r="AA84" s="371"/>
      <c r="AB84" s="344"/>
      <c r="AC84" s="371"/>
      <c r="AD84" s="344"/>
      <c r="AE84" s="371"/>
      <c r="AF84" s="344"/>
      <c r="AG84" s="359"/>
    </row>
    <row r="85" spans="1:33" ht="14.25" customHeight="1">
      <c r="A85" s="127" t="str">
        <f>IF(Metric,"Grade walls - 400 mm thick, 4.5 m high","Grade walls - 15 in thick, 12 ft high")</f>
        <v>Grade walls - 15 in thick, 12 ft high</v>
      </c>
      <c r="B85" s="124" t="str">
        <f>IF(Metric,"m3","C.Y")</f>
        <v>C.Y</v>
      </c>
      <c r="C85" s="371">
        <v>157</v>
      </c>
      <c r="D85" s="344"/>
      <c r="E85" s="380">
        <v>157</v>
      </c>
      <c r="F85" s="344"/>
      <c r="G85" s="380">
        <v>157</v>
      </c>
      <c r="H85" s="344"/>
      <c r="I85" s="380">
        <v>157</v>
      </c>
      <c r="J85" s="344"/>
      <c r="K85" s="371"/>
      <c r="L85" s="344"/>
      <c r="M85" s="371"/>
      <c r="N85" s="344"/>
      <c r="O85" s="371"/>
      <c r="P85" s="344"/>
      <c r="Q85" s="371"/>
      <c r="R85" s="344"/>
      <c r="S85" s="371"/>
      <c r="T85" s="344"/>
      <c r="U85" s="371"/>
      <c r="V85" s="344"/>
      <c r="W85" s="371"/>
      <c r="X85" s="344"/>
      <c r="Y85" s="371"/>
      <c r="Z85" s="344"/>
      <c r="AA85" s="371"/>
      <c r="AB85" s="344"/>
      <c r="AC85" s="371"/>
      <c r="AD85" s="344"/>
      <c r="AE85" s="371"/>
      <c r="AF85" s="344"/>
      <c r="AG85" s="359"/>
    </row>
    <row r="86" spans="1:33" ht="14.25" customHeight="1">
      <c r="A86" s="128" t="str">
        <f>CONCATENATE("Elevated conc, 1-way beam &amp; slab - " &amp; IF(Metric,"4.5m span","15ft span"))</f>
        <v>Elevated conc, 1-way beam &amp; slab - 15ft span</v>
      </c>
      <c r="B86" s="124" t="str">
        <f>IF(Metric,"m3","C.Y")</f>
        <v>C.Y</v>
      </c>
      <c r="C86" s="371">
        <v>310</v>
      </c>
      <c r="D86" s="344"/>
      <c r="E86" s="380">
        <v>310</v>
      </c>
      <c r="F86" s="344"/>
      <c r="G86" s="380">
        <v>310</v>
      </c>
      <c r="H86" s="344"/>
      <c r="I86" s="380">
        <v>310</v>
      </c>
      <c r="J86" s="344"/>
      <c r="K86" s="371"/>
      <c r="L86" s="344"/>
      <c r="M86" s="371"/>
      <c r="N86" s="344"/>
      <c r="O86" s="371"/>
      <c r="P86" s="344"/>
      <c r="Q86" s="371"/>
      <c r="R86" s="344"/>
      <c r="S86" s="371"/>
      <c r="T86" s="344"/>
      <c r="U86" s="371"/>
      <c r="V86" s="344"/>
      <c r="W86" s="371"/>
      <c r="X86" s="344"/>
      <c r="Y86" s="371"/>
      <c r="Z86" s="344"/>
      <c r="AA86" s="371"/>
      <c r="AB86" s="344"/>
      <c r="AC86" s="371"/>
      <c r="AD86" s="344"/>
      <c r="AE86" s="371"/>
      <c r="AF86" s="344"/>
      <c r="AG86" s="359"/>
    </row>
    <row r="87" spans="1:33" ht="14.25" customHeight="1" thickBot="1">
      <c r="A87" s="128" t="str">
        <f>CONCATENATE("Elevated conc, 1-way beam &amp; slab - " &amp; IF(Metric,"7.5m span","25ft span"))</f>
        <v>Elevated conc, 1-way beam &amp; slab - 25ft span</v>
      </c>
      <c r="B87" s="91" t="str">
        <f>IF(Metric,"m3","C.Y")</f>
        <v>C.Y</v>
      </c>
      <c r="C87" s="371">
        <v>287</v>
      </c>
      <c r="D87" s="344"/>
      <c r="E87" s="380">
        <v>287</v>
      </c>
      <c r="F87" s="344"/>
      <c r="G87" s="380">
        <v>287</v>
      </c>
      <c r="H87" s="344"/>
      <c r="I87" s="380">
        <v>287</v>
      </c>
      <c r="J87" s="344"/>
      <c r="K87" s="371"/>
      <c r="L87" s="344"/>
      <c r="M87" s="371"/>
      <c r="N87" s="344"/>
      <c r="O87" s="371"/>
      <c r="P87" s="344"/>
      <c r="Q87" s="371"/>
      <c r="R87" s="344"/>
      <c r="S87" s="371"/>
      <c r="T87" s="344"/>
      <c r="U87" s="371"/>
      <c r="V87" s="344"/>
      <c r="W87" s="371"/>
      <c r="X87" s="344"/>
      <c r="Y87" s="371"/>
      <c r="Z87" s="344"/>
      <c r="AA87" s="371"/>
      <c r="AB87" s="344"/>
      <c r="AC87" s="371"/>
      <c r="AD87" s="344"/>
      <c r="AE87" s="371"/>
      <c r="AF87" s="344"/>
      <c r="AG87" s="359"/>
    </row>
    <row r="88" spans="1:33" ht="13.5" thickBot="1">
      <c r="A88" s="123" t="s">
        <v>96</v>
      </c>
      <c r="B88" s="130" t="s">
        <v>87</v>
      </c>
      <c r="C88" s="133" t="s">
        <v>110</v>
      </c>
      <c r="D88" s="134"/>
      <c r="E88" s="133" t="s">
        <v>110</v>
      </c>
      <c r="F88" s="134"/>
      <c r="G88" s="133" t="s">
        <v>110</v>
      </c>
      <c r="H88" s="134"/>
      <c r="I88" s="133" t="s">
        <v>110</v>
      </c>
      <c r="J88" s="134"/>
      <c r="K88" s="133" t="s">
        <v>110</v>
      </c>
      <c r="L88" s="134"/>
      <c r="M88" s="133" t="s">
        <v>110</v>
      </c>
      <c r="N88" s="134"/>
      <c r="O88" s="133" t="s">
        <v>110</v>
      </c>
      <c r="P88" s="134"/>
      <c r="Q88" s="133" t="s">
        <v>110</v>
      </c>
      <c r="R88" s="134"/>
      <c r="S88" s="133" t="s">
        <v>110</v>
      </c>
      <c r="T88" s="134"/>
      <c r="U88" s="133" t="s">
        <v>110</v>
      </c>
      <c r="V88" s="134"/>
      <c r="W88" s="133" t="s">
        <v>110</v>
      </c>
      <c r="X88" s="134"/>
      <c r="Y88" s="133" t="s">
        <v>110</v>
      </c>
      <c r="Z88" s="134"/>
      <c r="AA88" s="133" t="s">
        <v>110</v>
      </c>
      <c r="AB88" s="134"/>
      <c r="AC88" s="133" t="s">
        <v>110</v>
      </c>
      <c r="AD88" s="134"/>
      <c r="AE88" s="133" t="s">
        <v>110</v>
      </c>
      <c r="AF88" s="134"/>
      <c r="AG88" s="359"/>
    </row>
    <row r="89" spans="1:33" ht="16.5" thickBot="1">
      <c r="A89" s="61" t="s">
        <v>26</v>
      </c>
      <c r="B89" s="42"/>
      <c r="C89" s="41"/>
      <c r="D89" s="43"/>
      <c r="E89" s="41"/>
      <c r="F89" s="43"/>
      <c r="G89" s="41"/>
      <c r="H89" s="43"/>
      <c r="I89" s="41"/>
      <c r="J89" s="43"/>
      <c r="K89" s="41"/>
      <c r="L89" s="43"/>
      <c r="M89" s="41"/>
      <c r="N89" s="43"/>
      <c r="O89" s="41"/>
      <c r="P89" s="43"/>
      <c r="Q89" s="41"/>
      <c r="R89" s="43"/>
      <c r="S89" s="41"/>
      <c r="T89" s="43"/>
      <c r="U89" s="41"/>
      <c r="V89" s="43"/>
      <c r="W89" s="41"/>
      <c r="X89" s="43"/>
      <c r="Y89" s="41"/>
      <c r="Z89" s="43"/>
      <c r="AA89" s="41"/>
      <c r="AB89" s="43"/>
      <c r="AC89" s="41"/>
      <c r="AD89" s="43"/>
      <c r="AE89" s="41"/>
      <c r="AF89" s="43"/>
      <c r="AG89" s="359"/>
    </row>
    <row r="90" spans="1:33" ht="14.25" customHeight="1">
      <c r="A90" s="127" t="s">
        <v>32</v>
      </c>
      <c r="B90" s="125" t="s">
        <v>131</v>
      </c>
      <c r="C90" s="371">
        <v>3333.8028169014087</v>
      </c>
      <c r="D90" s="364"/>
      <c r="E90" s="380">
        <v>3333.8028169014087</v>
      </c>
      <c r="F90" s="364"/>
      <c r="G90" s="380">
        <v>3333.8028169014087</v>
      </c>
      <c r="H90" s="364"/>
      <c r="I90" s="380">
        <v>3333.8028169014087</v>
      </c>
      <c r="J90" s="364"/>
      <c r="K90" s="371"/>
      <c r="L90" s="364"/>
      <c r="M90" s="371"/>
      <c r="N90" s="364"/>
      <c r="O90" s="371"/>
      <c r="P90" s="364"/>
      <c r="Q90" s="371"/>
      <c r="R90" s="364"/>
      <c r="S90" s="371"/>
      <c r="T90" s="364"/>
      <c r="U90" s="371"/>
      <c r="V90" s="364"/>
      <c r="W90" s="371"/>
      <c r="X90" s="364"/>
      <c r="Y90" s="371"/>
      <c r="Z90" s="364"/>
      <c r="AA90" s="371"/>
      <c r="AB90" s="364"/>
      <c r="AC90" s="371"/>
      <c r="AD90" s="364"/>
      <c r="AE90" s="371"/>
      <c r="AF90" s="364"/>
      <c r="AG90" s="359"/>
    </row>
    <row r="91" spans="1:33" ht="14.25" customHeight="1">
      <c r="A91" s="127" t="s">
        <v>243</v>
      </c>
      <c r="B91" s="125" t="str">
        <f>IF(Metric,"m3","C.Y")</f>
        <v>C.Y</v>
      </c>
      <c r="C91" s="371">
        <v>6667.6056338028175</v>
      </c>
      <c r="D91" s="364"/>
      <c r="E91" s="380">
        <v>6667.6056338028175</v>
      </c>
      <c r="F91" s="364"/>
      <c r="G91" s="380">
        <v>6667.6056338028175</v>
      </c>
      <c r="H91" s="364"/>
      <c r="I91" s="380">
        <v>6667.6056338028175</v>
      </c>
      <c r="J91" s="364"/>
      <c r="K91" s="371"/>
      <c r="L91" s="364"/>
      <c r="M91" s="371"/>
      <c r="N91" s="364"/>
      <c r="O91" s="371"/>
      <c r="P91" s="364"/>
      <c r="Q91" s="371"/>
      <c r="R91" s="364"/>
      <c r="S91" s="371"/>
      <c r="T91" s="364"/>
      <c r="U91" s="371"/>
      <c r="V91" s="364"/>
      <c r="W91" s="371"/>
      <c r="X91" s="364"/>
      <c r="Y91" s="371"/>
      <c r="Z91" s="364"/>
      <c r="AA91" s="371"/>
      <c r="AB91" s="364"/>
      <c r="AC91" s="371"/>
      <c r="AD91" s="364"/>
      <c r="AE91" s="371"/>
      <c r="AF91" s="364"/>
      <c r="AG91" s="359"/>
    </row>
    <row r="92" spans="1:33" ht="14.25" customHeight="1">
      <c r="A92" s="127" t="s">
        <v>245</v>
      </c>
      <c r="B92" s="125" t="str">
        <f>IF(Metric,"m3","C.Y")</f>
        <v>C.Y</v>
      </c>
      <c r="C92" s="371">
        <v>333.38028169014086</v>
      </c>
      <c r="D92" s="364"/>
      <c r="E92" s="380">
        <v>333.38028169014086</v>
      </c>
      <c r="F92" s="364"/>
      <c r="G92" s="380">
        <v>333.38028169014086</v>
      </c>
      <c r="H92" s="364"/>
      <c r="I92" s="380">
        <v>333.38028169014086</v>
      </c>
      <c r="J92" s="364"/>
      <c r="K92" s="371"/>
      <c r="L92" s="364"/>
      <c r="M92" s="371"/>
      <c r="N92" s="364"/>
      <c r="O92" s="371"/>
      <c r="P92" s="364"/>
      <c r="Q92" s="371"/>
      <c r="R92" s="364"/>
      <c r="S92" s="371"/>
      <c r="T92" s="364"/>
      <c r="U92" s="371"/>
      <c r="V92" s="364"/>
      <c r="W92" s="371"/>
      <c r="X92" s="364"/>
      <c r="Y92" s="371"/>
      <c r="Z92" s="364"/>
      <c r="AA92" s="371"/>
      <c r="AB92" s="364"/>
      <c r="AC92" s="371"/>
      <c r="AD92" s="364"/>
      <c r="AE92" s="371"/>
      <c r="AF92" s="364"/>
      <c r="AG92" s="359"/>
    </row>
    <row r="93" spans="1:33" ht="14.25" customHeight="1" thickBot="1">
      <c r="A93" s="127" t="s">
        <v>246</v>
      </c>
      <c r="B93" s="125" t="str">
        <f>IF(Metric,"m3","C.Y")</f>
        <v>C.Y</v>
      </c>
      <c r="C93" s="371">
        <v>333.38028169014086</v>
      </c>
      <c r="D93" s="364"/>
      <c r="E93" s="380">
        <v>333.38028169014086</v>
      </c>
      <c r="F93" s="364"/>
      <c r="G93" s="380">
        <v>333.38028169014086</v>
      </c>
      <c r="H93" s="364"/>
      <c r="I93" s="380">
        <v>333.38028169014086</v>
      </c>
      <c r="J93" s="364"/>
      <c r="K93" s="371"/>
      <c r="L93" s="364"/>
      <c r="M93" s="371"/>
      <c r="N93" s="364"/>
      <c r="O93" s="371"/>
      <c r="P93" s="364"/>
      <c r="Q93" s="371"/>
      <c r="R93" s="364"/>
      <c r="S93" s="371"/>
      <c r="T93" s="364"/>
      <c r="U93" s="371"/>
      <c r="V93" s="364"/>
      <c r="W93" s="371"/>
      <c r="X93" s="364"/>
      <c r="Y93" s="371"/>
      <c r="Z93" s="364"/>
      <c r="AA93" s="371"/>
      <c r="AB93" s="364"/>
      <c r="AC93" s="371"/>
      <c r="AD93" s="364"/>
      <c r="AE93" s="371"/>
      <c r="AF93" s="364"/>
      <c r="AG93" s="359"/>
    </row>
    <row r="94" spans="1:33" ht="15">
      <c r="A94" s="23"/>
      <c r="B94" s="24"/>
      <c r="C94" s="135"/>
      <c r="D94" s="59"/>
      <c r="E94" s="135"/>
      <c r="F94" s="59"/>
      <c r="G94" s="135"/>
      <c r="H94" s="59"/>
      <c r="I94" s="135"/>
      <c r="J94" s="59"/>
      <c r="K94" s="135"/>
      <c r="L94" s="59"/>
      <c r="M94" s="135"/>
      <c r="N94" s="59"/>
      <c r="O94" s="135"/>
      <c r="P94" s="59"/>
      <c r="Q94" s="135"/>
      <c r="R94" s="59"/>
      <c r="S94" s="135"/>
      <c r="T94" s="59"/>
      <c r="U94" s="135"/>
      <c r="V94" s="59"/>
      <c r="W94" s="135"/>
      <c r="X94" s="59"/>
      <c r="Y94" s="135"/>
      <c r="Z94" s="59"/>
      <c r="AA94" s="135"/>
      <c r="AB94" s="59"/>
      <c r="AC94" s="135"/>
      <c r="AD94" s="59"/>
      <c r="AE94" s="135"/>
      <c r="AF94" s="59"/>
      <c r="AG94" s="359"/>
    </row>
    <row r="95" spans="1:33" ht="15.75" thickBot="1">
      <c r="A95" s="121" t="s">
        <v>79</v>
      </c>
      <c r="B95" s="122"/>
      <c r="C95" s="173"/>
      <c r="D95" s="174"/>
      <c r="E95" s="173"/>
      <c r="F95" s="174"/>
      <c r="G95" s="173"/>
      <c r="H95" s="174"/>
      <c r="I95" s="173"/>
      <c r="J95" s="174"/>
      <c r="K95" s="173"/>
      <c r="L95" s="174"/>
      <c r="M95" s="173"/>
      <c r="N95" s="174"/>
      <c r="O95" s="173"/>
      <c r="P95" s="174"/>
      <c r="Q95" s="173"/>
      <c r="R95" s="174"/>
      <c r="S95" s="173"/>
      <c r="T95" s="174"/>
      <c r="U95" s="173"/>
      <c r="V95" s="174"/>
      <c r="W95" s="173"/>
      <c r="X95" s="174"/>
      <c r="Y95" s="173"/>
      <c r="Z95" s="174"/>
      <c r="AA95" s="173"/>
      <c r="AB95" s="174"/>
      <c r="AC95" s="173"/>
      <c r="AD95" s="174"/>
      <c r="AE95" s="173"/>
      <c r="AF95" s="174"/>
      <c r="AG95" s="359"/>
    </row>
    <row r="96" spans="1:33" ht="49.5" customHeight="1">
      <c r="A96" s="419" t="s">
        <v>200</v>
      </c>
      <c r="B96" s="420"/>
      <c r="C96" s="417" t="s">
        <v>484</v>
      </c>
      <c r="D96" s="417">
        <v>0</v>
      </c>
      <c r="E96" s="418" t="s">
        <v>484</v>
      </c>
      <c r="F96" s="418">
        <v>0</v>
      </c>
      <c r="G96" s="418" t="s">
        <v>484</v>
      </c>
      <c r="H96" s="418">
        <v>0</v>
      </c>
      <c r="I96" s="418" t="s">
        <v>484</v>
      </c>
      <c r="J96" s="418">
        <v>0</v>
      </c>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359"/>
    </row>
    <row r="97" spans="1:33" ht="49.5" customHeight="1" thickBot="1">
      <c r="A97" s="421" t="s">
        <v>201</v>
      </c>
      <c r="B97" s="422"/>
      <c r="C97" s="417" t="s">
        <v>485</v>
      </c>
      <c r="D97" s="417">
        <v>0</v>
      </c>
      <c r="E97" s="418" t="s">
        <v>485</v>
      </c>
      <c r="F97" s="418">
        <v>0</v>
      </c>
      <c r="G97" s="418" t="s">
        <v>485</v>
      </c>
      <c r="H97" s="418">
        <v>0</v>
      </c>
      <c r="I97" s="418" t="s">
        <v>485</v>
      </c>
      <c r="J97" s="418">
        <v>0</v>
      </c>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359"/>
    </row>
    <row r="98" spans="1:33" ht="26.25" customHeight="1" thickBot="1">
      <c r="A98" s="108" t="s">
        <v>38</v>
      </c>
      <c r="B98" s="110"/>
      <c r="C98" s="109"/>
      <c r="D98" s="110"/>
      <c r="E98" s="109"/>
      <c r="F98" s="110"/>
      <c r="G98" s="109"/>
      <c r="H98" s="110"/>
      <c r="I98" s="109"/>
      <c r="J98" s="110"/>
      <c r="K98" s="109"/>
      <c r="L98" s="110"/>
      <c r="M98" s="109"/>
      <c r="N98" s="110"/>
      <c r="O98" s="109"/>
      <c r="P98" s="110"/>
      <c r="Q98" s="109"/>
      <c r="R98" s="110"/>
      <c r="S98" s="109"/>
      <c r="T98" s="110"/>
      <c r="U98" s="109"/>
      <c r="V98" s="110"/>
      <c r="W98" s="109"/>
      <c r="X98" s="110"/>
      <c r="Y98" s="109"/>
      <c r="Z98" s="110"/>
      <c r="AA98" s="109"/>
      <c r="AB98" s="110"/>
      <c r="AC98" s="109"/>
      <c r="AD98" s="110"/>
      <c r="AE98" s="109"/>
      <c r="AF98" s="110"/>
      <c r="AG98" s="359"/>
    </row>
    <row r="99" spans="1:33" ht="13.5" thickBot="1">
      <c r="A99" s="123" t="s">
        <v>96</v>
      </c>
      <c r="B99" s="130" t="s">
        <v>87</v>
      </c>
      <c r="C99" s="133" t="s">
        <v>110</v>
      </c>
      <c r="D99" s="134" t="s">
        <v>111</v>
      </c>
      <c r="E99" s="133" t="s">
        <v>110</v>
      </c>
      <c r="F99" s="134" t="s">
        <v>111</v>
      </c>
      <c r="G99" s="133" t="s">
        <v>110</v>
      </c>
      <c r="H99" s="134" t="s">
        <v>111</v>
      </c>
      <c r="I99" s="133" t="s">
        <v>110</v>
      </c>
      <c r="J99" s="134" t="s">
        <v>111</v>
      </c>
      <c r="K99" s="133" t="s">
        <v>110</v>
      </c>
      <c r="L99" s="134" t="s">
        <v>111</v>
      </c>
      <c r="M99" s="133" t="s">
        <v>110</v>
      </c>
      <c r="N99" s="134" t="s">
        <v>111</v>
      </c>
      <c r="O99" s="133" t="s">
        <v>110</v>
      </c>
      <c r="P99" s="134" t="s">
        <v>111</v>
      </c>
      <c r="Q99" s="133" t="s">
        <v>110</v>
      </c>
      <c r="R99" s="134" t="s">
        <v>111</v>
      </c>
      <c r="S99" s="133" t="s">
        <v>110</v>
      </c>
      <c r="T99" s="134" t="s">
        <v>111</v>
      </c>
      <c r="U99" s="133" t="s">
        <v>110</v>
      </c>
      <c r="V99" s="134" t="s">
        <v>111</v>
      </c>
      <c r="W99" s="133" t="s">
        <v>110</v>
      </c>
      <c r="X99" s="134" t="s">
        <v>111</v>
      </c>
      <c r="Y99" s="133" t="s">
        <v>110</v>
      </c>
      <c r="Z99" s="134" t="s">
        <v>111</v>
      </c>
      <c r="AA99" s="133" t="s">
        <v>110</v>
      </c>
      <c r="AB99" s="134" t="s">
        <v>111</v>
      </c>
      <c r="AC99" s="133" t="s">
        <v>110</v>
      </c>
      <c r="AD99" s="134" t="s">
        <v>111</v>
      </c>
      <c r="AE99" s="133" t="s">
        <v>110</v>
      </c>
      <c r="AF99" s="134" t="s">
        <v>111</v>
      </c>
      <c r="AG99" s="359"/>
    </row>
    <row r="100" spans="1:33" s="60" customFormat="1" ht="16.5" thickBot="1">
      <c r="A100" s="61" t="s">
        <v>25</v>
      </c>
      <c r="B100" s="42"/>
      <c r="C100" s="41"/>
      <c r="D100" s="43"/>
      <c r="E100" s="41"/>
      <c r="F100" s="43"/>
      <c r="G100" s="41"/>
      <c r="H100" s="43"/>
      <c r="I100" s="41"/>
      <c r="J100" s="43"/>
      <c r="K100" s="41"/>
      <c r="L100" s="43"/>
      <c r="M100" s="41"/>
      <c r="N100" s="43"/>
      <c r="O100" s="41"/>
      <c r="P100" s="43"/>
      <c r="Q100" s="41"/>
      <c r="R100" s="43"/>
      <c r="S100" s="41"/>
      <c r="T100" s="43"/>
      <c r="U100" s="41"/>
      <c r="V100" s="43"/>
      <c r="W100" s="41"/>
      <c r="X100" s="43"/>
      <c r="Y100" s="41"/>
      <c r="Z100" s="43"/>
      <c r="AA100" s="41"/>
      <c r="AB100" s="43"/>
      <c r="AC100" s="41"/>
      <c r="AD100" s="43"/>
      <c r="AE100" s="41"/>
      <c r="AF100" s="43"/>
      <c r="AG100" s="359"/>
    </row>
    <row r="101" spans="1:33" ht="14.25" customHeight="1">
      <c r="A101" s="49" t="s">
        <v>239</v>
      </c>
      <c r="B101" s="93" t="str">
        <f t="shared" ref="B101:B107" si="2">IF(Metric,"m","ft")</f>
        <v>ft</v>
      </c>
      <c r="C101" s="371">
        <v>0.54</v>
      </c>
      <c r="D101" s="351"/>
      <c r="E101" s="380">
        <v>0.54</v>
      </c>
      <c r="F101" s="351"/>
      <c r="G101" s="380">
        <v>0.54</v>
      </c>
      <c r="H101" s="351"/>
      <c r="I101" s="380">
        <v>0.54</v>
      </c>
      <c r="J101" s="351"/>
      <c r="K101" s="371"/>
      <c r="L101" s="351"/>
      <c r="M101" s="371"/>
      <c r="N101" s="351"/>
      <c r="O101" s="371"/>
      <c r="P101" s="351"/>
      <c r="Q101" s="371"/>
      <c r="R101" s="351"/>
      <c r="S101" s="371"/>
      <c r="T101" s="351"/>
      <c r="U101" s="371"/>
      <c r="V101" s="351"/>
      <c r="W101" s="371"/>
      <c r="X101" s="351"/>
      <c r="Y101" s="371"/>
      <c r="Z101" s="351"/>
      <c r="AA101" s="371"/>
      <c r="AB101" s="351"/>
      <c r="AC101" s="371"/>
      <c r="AD101" s="351"/>
      <c r="AE101" s="371"/>
      <c r="AF101" s="351"/>
      <c r="AG101" s="359"/>
    </row>
    <row r="102" spans="1:33" ht="14.25" customHeight="1">
      <c r="A102" s="103" t="s">
        <v>249</v>
      </c>
      <c r="B102" s="124" t="str">
        <f t="shared" si="2"/>
        <v>ft</v>
      </c>
      <c r="C102" s="371">
        <v>0.72000000000000008</v>
      </c>
      <c r="D102" s="351"/>
      <c r="E102" s="380">
        <v>0.72000000000000008</v>
      </c>
      <c r="F102" s="351"/>
      <c r="G102" s="380">
        <v>0.72000000000000008</v>
      </c>
      <c r="H102" s="351"/>
      <c r="I102" s="380">
        <v>0.72000000000000008</v>
      </c>
      <c r="J102" s="351"/>
      <c r="K102" s="371"/>
      <c r="L102" s="351"/>
      <c r="M102" s="371"/>
      <c r="N102" s="351"/>
      <c r="O102" s="371"/>
      <c r="P102" s="351"/>
      <c r="Q102" s="371"/>
      <c r="R102" s="351"/>
      <c r="S102" s="371"/>
      <c r="T102" s="351"/>
      <c r="U102" s="371"/>
      <c r="V102" s="351"/>
      <c r="W102" s="371"/>
      <c r="X102" s="351"/>
      <c r="Y102" s="371"/>
      <c r="Z102" s="351"/>
      <c r="AA102" s="371"/>
      <c r="AB102" s="351"/>
      <c r="AC102" s="371"/>
      <c r="AD102" s="351"/>
      <c r="AE102" s="371"/>
      <c r="AF102" s="351"/>
      <c r="AG102" s="359"/>
    </row>
    <row r="103" spans="1:33" ht="14.25" customHeight="1">
      <c r="A103" s="103" t="s">
        <v>240</v>
      </c>
      <c r="B103" s="124" t="str">
        <f t="shared" si="2"/>
        <v>ft</v>
      </c>
      <c r="C103" s="371">
        <v>0.90000000000000013</v>
      </c>
      <c r="D103" s="351"/>
      <c r="E103" s="380">
        <v>0.90000000000000013</v>
      </c>
      <c r="F103" s="351"/>
      <c r="G103" s="380">
        <v>0.90000000000000013</v>
      </c>
      <c r="H103" s="351"/>
      <c r="I103" s="380">
        <v>0.90000000000000013</v>
      </c>
      <c r="J103" s="351"/>
      <c r="K103" s="371"/>
      <c r="L103" s="351"/>
      <c r="M103" s="371"/>
      <c r="N103" s="351"/>
      <c r="O103" s="371"/>
      <c r="P103" s="351"/>
      <c r="Q103" s="371"/>
      <c r="R103" s="351"/>
      <c r="S103" s="371"/>
      <c r="T103" s="351"/>
      <c r="U103" s="371"/>
      <c r="V103" s="351"/>
      <c r="W103" s="371"/>
      <c r="X103" s="351"/>
      <c r="Y103" s="371"/>
      <c r="Z103" s="351"/>
      <c r="AA103" s="371"/>
      <c r="AB103" s="351"/>
      <c r="AC103" s="371"/>
      <c r="AD103" s="351"/>
      <c r="AE103" s="371"/>
      <c r="AF103" s="351"/>
      <c r="AG103" s="359"/>
    </row>
    <row r="104" spans="1:33" ht="14.25" customHeight="1">
      <c r="A104" s="50" t="str">
        <f>CONCATENATE("Chain link "&amp;IF(Metric,"2.5 m - 3.0 m","8 ft -10 ft")&amp;" Install")</f>
        <v>Chain link 8 ft -10 ft Install</v>
      </c>
      <c r="B104" s="124" t="str">
        <f t="shared" si="2"/>
        <v>ft</v>
      </c>
      <c r="C104" s="371">
        <v>43.5</v>
      </c>
      <c r="D104" s="351"/>
      <c r="E104" s="380">
        <v>43.5</v>
      </c>
      <c r="F104" s="351"/>
      <c r="G104" s="380">
        <v>43.5</v>
      </c>
      <c r="H104" s="351"/>
      <c r="I104" s="380">
        <v>43.5</v>
      </c>
      <c r="J104" s="351"/>
      <c r="K104" s="371"/>
      <c r="L104" s="351"/>
      <c r="M104" s="371"/>
      <c r="N104" s="351"/>
      <c r="O104" s="371"/>
      <c r="P104" s="351"/>
      <c r="Q104" s="371"/>
      <c r="R104" s="351"/>
      <c r="S104" s="371"/>
      <c r="T104" s="351"/>
      <c r="U104" s="371"/>
      <c r="V104" s="351"/>
      <c r="W104" s="371"/>
      <c r="X104" s="351"/>
      <c r="Y104" s="371"/>
      <c r="Z104" s="351"/>
      <c r="AA104" s="371"/>
      <c r="AB104" s="351"/>
      <c r="AC104" s="371"/>
      <c r="AD104" s="351"/>
      <c r="AE104" s="371"/>
      <c r="AF104" s="351"/>
      <c r="AG104" s="359"/>
    </row>
    <row r="105" spans="1:33" ht="14.25" customHeight="1">
      <c r="A105" s="50" t="str">
        <f>CONCATENATE("Wood stockade fence "&amp;IF(Metric,"2 m","6 ft")&amp;" high - Install")</f>
        <v>Wood stockade fence 6 ft high - Install</v>
      </c>
      <c r="B105" s="124" t="str">
        <f t="shared" si="2"/>
        <v>ft</v>
      </c>
      <c r="C105" s="371">
        <v>17.149999999999999</v>
      </c>
      <c r="D105" s="351"/>
      <c r="E105" s="380">
        <v>17.149999999999999</v>
      </c>
      <c r="F105" s="351"/>
      <c r="G105" s="380">
        <v>17.149999999999999</v>
      </c>
      <c r="H105" s="351"/>
      <c r="I105" s="380">
        <v>17.149999999999999</v>
      </c>
      <c r="J105" s="351"/>
      <c r="K105" s="371"/>
      <c r="L105" s="351"/>
      <c r="M105" s="371"/>
      <c r="N105" s="351"/>
      <c r="O105" s="371"/>
      <c r="P105" s="351"/>
      <c r="Q105" s="371"/>
      <c r="R105" s="351"/>
      <c r="S105" s="371"/>
      <c r="T105" s="351"/>
      <c r="U105" s="371"/>
      <c r="V105" s="351"/>
      <c r="W105" s="371"/>
      <c r="X105" s="351"/>
      <c r="Y105" s="371"/>
      <c r="Z105" s="351"/>
      <c r="AA105" s="371"/>
      <c r="AB105" s="351"/>
      <c r="AC105" s="371"/>
      <c r="AD105" s="351"/>
      <c r="AE105" s="371"/>
      <c r="AF105" s="351"/>
      <c r="AG105" s="359"/>
    </row>
    <row r="106" spans="1:33" ht="14.25" customHeight="1">
      <c r="A106" s="353"/>
      <c r="B106" s="124" t="str">
        <f t="shared" si="2"/>
        <v>ft</v>
      </c>
      <c r="C106" s="371"/>
      <c r="D106" s="351"/>
      <c r="E106" s="371"/>
      <c r="F106" s="351"/>
      <c r="G106" s="371"/>
      <c r="H106" s="351"/>
      <c r="I106" s="371"/>
      <c r="J106" s="351"/>
      <c r="K106" s="371"/>
      <c r="L106" s="351"/>
      <c r="M106" s="371"/>
      <c r="N106" s="351"/>
      <c r="O106" s="371"/>
      <c r="P106" s="351"/>
      <c r="Q106" s="371"/>
      <c r="R106" s="351"/>
      <c r="S106" s="371"/>
      <c r="T106" s="351"/>
      <c r="U106" s="371"/>
      <c r="V106" s="351"/>
      <c r="W106" s="371"/>
      <c r="X106" s="351"/>
      <c r="Y106" s="371"/>
      <c r="Z106" s="351"/>
      <c r="AA106" s="371"/>
      <c r="AB106" s="351"/>
      <c r="AC106" s="371"/>
      <c r="AD106" s="351"/>
      <c r="AE106" s="371"/>
      <c r="AF106" s="351"/>
      <c r="AG106" s="359"/>
    </row>
    <row r="107" spans="1:33" ht="14.25" customHeight="1">
      <c r="A107" s="353"/>
      <c r="B107" s="124" t="str">
        <f t="shared" si="2"/>
        <v>ft</v>
      </c>
      <c r="C107" s="371"/>
      <c r="D107" s="351"/>
      <c r="E107" s="371"/>
      <c r="F107" s="351"/>
      <c r="G107" s="371"/>
      <c r="H107" s="351"/>
      <c r="I107" s="371"/>
      <c r="J107" s="351"/>
      <c r="K107" s="371"/>
      <c r="L107" s="351"/>
      <c r="M107" s="371"/>
      <c r="N107" s="351"/>
      <c r="O107" s="371"/>
      <c r="P107" s="351"/>
      <c r="Q107" s="371"/>
      <c r="R107" s="351"/>
      <c r="S107" s="371"/>
      <c r="T107" s="351"/>
      <c r="U107" s="371"/>
      <c r="V107" s="351"/>
      <c r="W107" s="371"/>
      <c r="X107" s="351"/>
      <c r="Y107" s="371"/>
      <c r="Z107" s="351"/>
      <c r="AA107" s="371"/>
      <c r="AB107" s="351"/>
      <c r="AC107" s="371"/>
      <c r="AD107" s="351"/>
      <c r="AE107" s="371"/>
      <c r="AF107" s="351"/>
      <c r="AG107" s="359"/>
    </row>
    <row r="108" spans="1:33">
      <c r="A108" s="50"/>
      <c r="B108" s="91"/>
      <c r="C108" s="50"/>
      <c r="D108" s="67"/>
      <c r="E108" s="50"/>
      <c r="F108" s="67"/>
      <c r="G108" s="50"/>
      <c r="H108" s="67"/>
      <c r="I108" s="50"/>
      <c r="J108" s="67"/>
      <c r="K108" s="50"/>
      <c r="L108" s="67"/>
      <c r="M108" s="50"/>
      <c r="N108" s="67"/>
      <c r="O108" s="50"/>
      <c r="P108" s="67"/>
      <c r="Q108" s="50"/>
      <c r="R108" s="67"/>
      <c r="S108" s="50"/>
      <c r="T108" s="67"/>
      <c r="U108" s="50"/>
      <c r="V108" s="67"/>
      <c r="W108" s="50"/>
      <c r="X108" s="67"/>
      <c r="Y108" s="50"/>
      <c r="Z108" s="67"/>
      <c r="AA108" s="50"/>
      <c r="AB108" s="67"/>
      <c r="AC108" s="50"/>
      <c r="AD108" s="67"/>
      <c r="AE108" s="50"/>
      <c r="AF108" s="67"/>
      <c r="AG108" s="359"/>
    </row>
    <row r="109" spans="1:33" ht="13.5" thickBot="1">
      <c r="A109" s="206"/>
      <c r="B109" s="94"/>
      <c r="C109" s="206"/>
      <c r="D109" s="207"/>
      <c r="E109" s="206"/>
      <c r="F109" s="207"/>
      <c r="G109" s="206"/>
      <c r="H109" s="207"/>
      <c r="I109" s="206"/>
      <c r="J109" s="207"/>
      <c r="K109" s="206"/>
      <c r="L109" s="207"/>
      <c r="M109" s="206"/>
      <c r="N109" s="207"/>
      <c r="O109" s="206"/>
      <c r="P109" s="207"/>
      <c r="Q109" s="206"/>
      <c r="R109" s="207"/>
      <c r="S109" s="206"/>
      <c r="T109" s="207"/>
      <c r="U109" s="206"/>
      <c r="V109" s="207"/>
      <c r="W109" s="206"/>
      <c r="X109" s="207"/>
      <c r="Y109" s="206"/>
      <c r="Z109" s="207"/>
      <c r="AA109" s="206"/>
      <c r="AB109" s="207"/>
      <c r="AC109" s="206"/>
      <c r="AD109" s="207"/>
      <c r="AE109" s="206"/>
      <c r="AF109" s="207"/>
      <c r="AG109" s="359"/>
    </row>
    <row r="110" spans="1:33" ht="16.5" thickBot="1">
      <c r="A110" s="61" t="s">
        <v>384</v>
      </c>
      <c r="B110" s="42"/>
      <c r="C110" s="41"/>
      <c r="D110" s="43"/>
      <c r="E110" s="41"/>
      <c r="F110" s="43"/>
      <c r="G110" s="41"/>
      <c r="H110" s="43"/>
      <c r="I110" s="41"/>
      <c r="J110" s="43"/>
      <c r="K110" s="41"/>
      <c r="L110" s="43"/>
      <c r="M110" s="41"/>
      <c r="N110" s="43"/>
      <c r="O110" s="41"/>
      <c r="P110" s="43"/>
      <c r="Q110" s="41"/>
      <c r="R110" s="43"/>
      <c r="S110" s="41"/>
      <c r="T110" s="43"/>
      <c r="U110" s="41"/>
      <c r="V110" s="43"/>
      <c r="W110" s="41"/>
      <c r="X110" s="43"/>
      <c r="Y110" s="41"/>
      <c r="Z110" s="43"/>
      <c r="AA110" s="41"/>
      <c r="AB110" s="43"/>
      <c r="AC110" s="41"/>
      <c r="AD110" s="43"/>
      <c r="AE110" s="41"/>
      <c r="AF110" s="43"/>
      <c r="AG110" s="359"/>
    </row>
    <row r="111" spans="1:33" ht="14.25" customHeight="1">
      <c r="A111" s="49" t="s">
        <v>241</v>
      </c>
      <c r="B111" s="93" t="str">
        <f t="shared" ref="B111:B117" si="3">IF(Metric,"m","ft")</f>
        <v>ft</v>
      </c>
      <c r="C111" s="371"/>
      <c r="D111" s="364"/>
      <c r="E111" s="371"/>
      <c r="F111" s="364"/>
      <c r="G111" s="371"/>
      <c r="H111" s="364"/>
      <c r="I111" s="371"/>
      <c r="J111" s="364"/>
      <c r="K111" s="371"/>
      <c r="L111" s="364"/>
      <c r="M111" s="371"/>
      <c r="N111" s="364"/>
      <c r="O111" s="371"/>
      <c r="P111" s="364"/>
      <c r="Q111" s="371"/>
      <c r="R111" s="364"/>
      <c r="S111" s="371"/>
      <c r="T111" s="364"/>
      <c r="U111" s="371"/>
      <c r="V111" s="364"/>
      <c r="W111" s="371"/>
      <c r="X111" s="364"/>
      <c r="Y111" s="371"/>
      <c r="Z111" s="364"/>
      <c r="AA111" s="371"/>
      <c r="AB111" s="364"/>
      <c r="AC111" s="371"/>
      <c r="AD111" s="364"/>
      <c r="AE111" s="371"/>
      <c r="AF111" s="364"/>
      <c r="AG111" s="359"/>
    </row>
    <row r="112" spans="1:33" ht="14.25" customHeight="1">
      <c r="A112" s="50" t="s">
        <v>250</v>
      </c>
      <c r="B112" s="91" t="str">
        <f t="shared" si="3"/>
        <v>ft</v>
      </c>
      <c r="C112" s="371"/>
      <c r="D112" s="364"/>
      <c r="E112" s="371"/>
      <c r="F112" s="364"/>
      <c r="G112" s="371"/>
      <c r="H112" s="364"/>
      <c r="I112" s="371"/>
      <c r="J112" s="364"/>
      <c r="K112" s="371"/>
      <c r="L112" s="364"/>
      <c r="M112" s="371"/>
      <c r="N112" s="364"/>
      <c r="O112" s="371"/>
      <c r="P112" s="364"/>
      <c r="Q112" s="371"/>
      <c r="R112" s="364"/>
      <c r="S112" s="371"/>
      <c r="T112" s="364"/>
      <c r="U112" s="371"/>
      <c r="V112" s="364"/>
      <c r="W112" s="371"/>
      <c r="X112" s="364"/>
      <c r="Y112" s="371"/>
      <c r="Z112" s="364"/>
      <c r="AA112" s="371"/>
      <c r="AB112" s="364"/>
      <c r="AC112" s="371"/>
      <c r="AD112" s="364"/>
      <c r="AE112" s="371"/>
      <c r="AF112" s="364"/>
      <c r="AG112" s="359"/>
    </row>
    <row r="113" spans="1:33" ht="14.25" customHeight="1">
      <c r="A113" s="50" t="s">
        <v>242</v>
      </c>
      <c r="B113" s="91" t="str">
        <f t="shared" si="3"/>
        <v>ft</v>
      </c>
      <c r="C113" s="371"/>
      <c r="D113" s="364"/>
      <c r="E113" s="371"/>
      <c r="F113" s="364"/>
      <c r="G113" s="371"/>
      <c r="H113" s="364"/>
      <c r="I113" s="371"/>
      <c r="J113" s="364"/>
      <c r="K113" s="371"/>
      <c r="L113" s="364"/>
      <c r="M113" s="371"/>
      <c r="N113" s="364"/>
      <c r="O113" s="371"/>
      <c r="P113" s="364"/>
      <c r="Q113" s="371"/>
      <c r="R113" s="364"/>
      <c r="S113" s="371"/>
      <c r="T113" s="364"/>
      <c r="U113" s="371"/>
      <c r="V113" s="364"/>
      <c r="W113" s="371"/>
      <c r="X113" s="364"/>
      <c r="Y113" s="371"/>
      <c r="Z113" s="364"/>
      <c r="AA113" s="371"/>
      <c r="AB113" s="364"/>
      <c r="AC113" s="371"/>
      <c r="AD113" s="364"/>
      <c r="AE113" s="371"/>
      <c r="AF113" s="364"/>
      <c r="AG113" s="359"/>
    </row>
    <row r="114" spans="1:33" ht="14.25" customHeight="1">
      <c r="A114" s="50" t="str">
        <f>CONCATENATE("Chain link " &amp; IF(Metric,"2.5 m - 3.0 m","8 ft -10 ft") &amp; " Removal")</f>
        <v>Chain link 8 ft -10 ft Removal</v>
      </c>
      <c r="B114" s="91" t="str">
        <f t="shared" si="3"/>
        <v>ft</v>
      </c>
      <c r="C114" s="371"/>
      <c r="D114" s="364"/>
      <c r="E114" s="371"/>
      <c r="F114" s="364"/>
      <c r="G114" s="371"/>
      <c r="H114" s="364"/>
      <c r="I114" s="371"/>
      <c r="J114" s="364"/>
      <c r="K114" s="371"/>
      <c r="L114" s="364"/>
      <c r="M114" s="371"/>
      <c r="N114" s="364"/>
      <c r="O114" s="371"/>
      <c r="P114" s="364"/>
      <c r="Q114" s="371"/>
      <c r="R114" s="364"/>
      <c r="S114" s="371"/>
      <c r="T114" s="364"/>
      <c r="U114" s="371"/>
      <c r="V114" s="364"/>
      <c r="W114" s="371"/>
      <c r="X114" s="364"/>
      <c r="Y114" s="371"/>
      <c r="Z114" s="364"/>
      <c r="AA114" s="371"/>
      <c r="AB114" s="364"/>
      <c r="AC114" s="371"/>
      <c r="AD114" s="364"/>
      <c r="AE114" s="371"/>
      <c r="AF114" s="364"/>
      <c r="AG114" s="359"/>
    </row>
    <row r="115" spans="1:33" ht="14.25" customHeight="1">
      <c r="A115" s="50" t="str">
        <f>CONCATENATE("Wood, all types " &amp; IF(Metric,"1.5 m - 2.0 m","4 ft -6 ft high") &amp; " Removal")</f>
        <v>Wood, all types 4 ft -6 ft high Removal</v>
      </c>
      <c r="B115" s="91" t="str">
        <f t="shared" si="3"/>
        <v>ft</v>
      </c>
      <c r="C115" s="371"/>
      <c r="D115" s="364"/>
      <c r="E115" s="371"/>
      <c r="F115" s="364"/>
      <c r="G115" s="371"/>
      <c r="H115" s="364"/>
      <c r="I115" s="371"/>
      <c r="J115" s="364"/>
      <c r="K115" s="371"/>
      <c r="L115" s="364"/>
      <c r="M115" s="371"/>
      <c r="N115" s="364"/>
      <c r="O115" s="371"/>
      <c r="P115" s="364"/>
      <c r="Q115" s="371"/>
      <c r="R115" s="364"/>
      <c r="S115" s="371"/>
      <c r="T115" s="364"/>
      <c r="U115" s="371"/>
      <c r="V115" s="364"/>
      <c r="W115" s="371"/>
      <c r="X115" s="364"/>
      <c r="Y115" s="371"/>
      <c r="Z115" s="364"/>
      <c r="AA115" s="371"/>
      <c r="AB115" s="364"/>
      <c r="AC115" s="371"/>
      <c r="AD115" s="364"/>
      <c r="AE115" s="371"/>
      <c r="AF115" s="364"/>
      <c r="AG115" s="359"/>
    </row>
    <row r="116" spans="1:33" ht="14.25" customHeight="1">
      <c r="A116" s="353"/>
      <c r="B116" s="91" t="str">
        <f t="shared" si="3"/>
        <v>ft</v>
      </c>
      <c r="C116" s="371"/>
      <c r="D116" s="364"/>
      <c r="E116" s="371"/>
      <c r="F116" s="364"/>
      <c r="G116" s="371"/>
      <c r="H116" s="364"/>
      <c r="I116" s="371"/>
      <c r="J116" s="364"/>
      <c r="K116" s="371"/>
      <c r="L116" s="364"/>
      <c r="M116" s="371"/>
      <c r="N116" s="364"/>
      <c r="O116" s="371"/>
      <c r="P116" s="364"/>
      <c r="Q116" s="371"/>
      <c r="R116" s="364"/>
      <c r="S116" s="371"/>
      <c r="T116" s="364"/>
      <c r="U116" s="371"/>
      <c r="V116" s="364"/>
      <c r="W116" s="371"/>
      <c r="X116" s="364"/>
      <c r="Y116" s="371"/>
      <c r="Z116" s="364"/>
      <c r="AA116" s="371"/>
      <c r="AB116" s="364"/>
      <c r="AC116" s="371"/>
      <c r="AD116" s="364"/>
      <c r="AE116" s="371"/>
      <c r="AF116" s="364"/>
      <c r="AG116" s="359"/>
    </row>
    <row r="117" spans="1:33" ht="14.25" customHeight="1">
      <c r="A117" s="353"/>
      <c r="B117" s="91" t="str">
        <f t="shared" si="3"/>
        <v>ft</v>
      </c>
      <c r="C117" s="371"/>
      <c r="D117" s="364"/>
      <c r="E117" s="371"/>
      <c r="F117" s="364"/>
      <c r="G117" s="371"/>
      <c r="H117" s="364"/>
      <c r="I117" s="371"/>
      <c r="J117" s="364"/>
      <c r="K117" s="371"/>
      <c r="L117" s="364"/>
      <c r="M117" s="371"/>
      <c r="N117" s="364"/>
      <c r="O117" s="371"/>
      <c r="P117" s="364"/>
      <c r="Q117" s="371"/>
      <c r="R117" s="364"/>
      <c r="S117" s="371"/>
      <c r="T117" s="364"/>
      <c r="U117" s="371"/>
      <c r="V117" s="364"/>
      <c r="W117" s="371"/>
      <c r="X117" s="364"/>
      <c r="Y117" s="371"/>
      <c r="Z117" s="364"/>
      <c r="AA117" s="371"/>
      <c r="AB117" s="364"/>
      <c r="AC117" s="371"/>
      <c r="AD117" s="364"/>
      <c r="AE117" s="371"/>
      <c r="AF117" s="364"/>
      <c r="AG117" s="359"/>
    </row>
    <row r="118" spans="1:33">
      <c r="A118" s="50"/>
      <c r="B118" s="91"/>
      <c r="C118" s="50"/>
      <c r="D118" s="67"/>
      <c r="E118" s="50"/>
      <c r="F118" s="67"/>
      <c r="G118" s="50"/>
      <c r="H118" s="67"/>
      <c r="I118" s="50"/>
      <c r="J118" s="67"/>
      <c r="K118" s="50"/>
      <c r="L118" s="67"/>
      <c r="M118" s="50"/>
      <c r="N118" s="67"/>
      <c r="O118" s="50"/>
      <c r="P118" s="67"/>
      <c r="Q118" s="50"/>
      <c r="R118" s="67"/>
      <c r="S118" s="50"/>
      <c r="T118" s="67"/>
      <c r="U118" s="50"/>
      <c r="V118" s="67"/>
      <c r="W118" s="50"/>
      <c r="X118" s="67"/>
      <c r="Y118" s="50"/>
      <c r="Z118" s="67"/>
      <c r="AA118" s="50"/>
      <c r="AB118" s="67"/>
      <c r="AC118" s="50"/>
      <c r="AD118" s="67"/>
      <c r="AE118" s="50"/>
      <c r="AF118" s="67"/>
      <c r="AG118" s="359"/>
    </row>
    <row r="119" spans="1:33" ht="13.5" thickBot="1">
      <c r="A119" s="206"/>
      <c r="B119" s="94"/>
      <c r="C119" s="206"/>
      <c r="D119" s="207"/>
      <c r="E119" s="206"/>
      <c r="F119" s="207"/>
      <c r="G119" s="206"/>
      <c r="H119" s="207"/>
      <c r="I119" s="206"/>
      <c r="J119" s="207"/>
      <c r="K119" s="206"/>
      <c r="L119" s="207"/>
      <c r="M119" s="206"/>
      <c r="N119" s="207"/>
      <c r="O119" s="206"/>
      <c r="P119" s="207"/>
      <c r="Q119" s="206"/>
      <c r="R119" s="207"/>
      <c r="S119" s="206"/>
      <c r="T119" s="207"/>
      <c r="U119" s="206"/>
      <c r="V119" s="207"/>
      <c r="W119" s="206"/>
      <c r="X119" s="207"/>
      <c r="Y119" s="206"/>
      <c r="Z119" s="207"/>
      <c r="AA119" s="206"/>
      <c r="AB119" s="207"/>
      <c r="AC119" s="206"/>
      <c r="AD119" s="207"/>
      <c r="AE119" s="206"/>
      <c r="AF119" s="207"/>
      <c r="AG119" s="359"/>
    </row>
    <row r="120" spans="1:33" ht="16.5" thickBot="1">
      <c r="A120" s="61" t="s">
        <v>324</v>
      </c>
      <c r="B120" s="42"/>
      <c r="C120" s="41"/>
      <c r="D120" s="43"/>
      <c r="E120" s="41"/>
      <c r="F120" s="43"/>
      <c r="G120" s="41"/>
      <c r="H120" s="43"/>
      <c r="I120" s="41"/>
      <c r="J120" s="43"/>
      <c r="K120" s="41"/>
      <c r="L120" s="43"/>
      <c r="M120" s="41"/>
      <c r="N120" s="43"/>
      <c r="O120" s="41"/>
      <c r="P120" s="43"/>
      <c r="Q120" s="41"/>
      <c r="R120" s="43"/>
      <c r="S120" s="41"/>
      <c r="T120" s="43"/>
      <c r="U120" s="41"/>
      <c r="V120" s="43"/>
      <c r="W120" s="41"/>
      <c r="X120" s="43"/>
      <c r="Y120" s="41"/>
      <c r="Z120" s="43"/>
      <c r="AA120" s="41"/>
      <c r="AB120" s="43"/>
      <c r="AC120" s="41"/>
      <c r="AD120" s="43"/>
      <c r="AE120" s="41"/>
      <c r="AF120" s="43"/>
      <c r="AG120" s="359"/>
    </row>
    <row r="121" spans="1:33" ht="14.25" customHeight="1">
      <c r="A121" s="103" t="s">
        <v>325</v>
      </c>
      <c r="B121" s="124" t="str">
        <f>IF(Metric,"m","ft")</f>
        <v>ft</v>
      </c>
      <c r="C121" s="371"/>
      <c r="D121" s="351"/>
      <c r="E121" s="371"/>
      <c r="F121" s="351"/>
      <c r="G121" s="371"/>
      <c r="H121" s="351"/>
      <c r="I121" s="371"/>
      <c r="J121" s="351"/>
      <c r="K121" s="371"/>
      <c r="L121" s="351"/>
      <c r="M121" s="371"/>
      <c r="N121" s="351"/>
      <c r="O121" s="371"/>
      <c r="P121" s="351"/>
      <c r="Q121" s="371"/>
      <c r="R121" s="351"/>
      <c r="S121" s="371"/>
      <c r="T121" s="351"/>
      <c r="U121" s="371"/>
      <c r="V121" s="351"/>
      <c r="W121" s="371"/>
      <c r="X121" s="351"/>
      <c r="Y121" s="371"/>
      <c r="Z121" s="351"/>
      <c r="AA121" s="371"/>
      <c r="AB121" s="351"/>
      <c r="AC121" s="371"/>
      <c r="AD121" s="351"/>
      <c r="AE121" s="371"/>
      <c r="AF121" s="351"/>
      <c r="AG121" s="359"/>
    </row>
    <row r="122" spans="1:33" ht="14.25" customHeight="1">
      <c r="A122" s="103" t="s">
        <v>326</v>
      </c>
      <c r="B122" s="91" t="str">
        <f>IF(Metric,"m","ft")</f>
        <v>ft</v>
      </c>
      <c r="C122" s="371"/>
      <c r="D122" s="351"/>
      <c r="E122" s="371"/>
      <c r="F122" s="351"/>
      <c r="G122" s="371"/>
      <c r="H122" s="351"/>
      <c r="I122" s="371"/>
      <c r="J122" s="351"/>
      <c r="K122" s="371"/>
      <c r="L122" s="351"/>
      <c r="M122" s="371"/>
      <c r="N122" s="351"/>
      <c r="O122" s="371"/>
      <c r="P122" s="351"/>
      <c r="Q122" s="371"/>
      <c r="R122" s="351"/>
      <c r="S122" s="371"/>
      <c r="T122" s="351"/>
      <c r="U122" s="371"/>
      <c r="V122" s="351"/>
      <c r="W122" s="371"/>
      <c r="X122" s="351"/>
      <c r="Y122" s="371"/>
      <c r="Z122" s="351"/>
      <c r="AA122" s="371"/>
      <c r="AB122" s="351"/>
      <c r="AC122" s="371"/>
      <c r="AD122" s="351"/>
      <c r="AE122" s="371"/>
      <c r="AF122" s="351"/>
      <c r="AG122" s="359"/>
    </row>
    <row r="123" spans="1:33" ht="14.25" customHeight="1">
      <c r="A123" s="103" t="s">
        <v>327</v>
      </c>
      <c r="B123" s="91" t="str">
        <f>IF(Metric,"m","ft")</f>
        <v>ft</v>
      </c>
      <c r="C123" s="371"/>
      <c r="D123" s="351"/>
      <c r="E123" s="371"/>
      <c r="F123" s="351"/>
      <c r="G123" s="371"/>
      <c r="H123" s="351"/>
      <c r="I123" s="371"/>
      <c r="J123" s="351"/>
      <c r="K123" s="371"/>
      <c r="L123" s="351"/>
      <c r="M123" s="371"/>
      <c r="N123" s="351"/>
      <c r="O123" s="371"/>
      <c r="P123" s="351"/>
      <c r="Q123" s="371"/>
      <c r="R123" s="351"/>
      <c r="S123" s="371"/>
      <c r="T123" s="351"/>
      <c r="U123" s="371"/>
      <c r="V123" s="351"/>
      <c r="W123" s="371"/>
      <c r="X123" s="351"/>
      <c r="Y123" s="371"/>
      <c r="Z123" s="351"/>
      <c r="AA123" s="371"/>
      <c r="AB123" s="351"/>
      <c r="AC123" s="371"/>
      <c r="AD123" s="351"/>
      <c r="AE123" s="371"/>
      <c r="AF123" s="351"/>
      <c r="AG123" s="359"/>
    </row>
    <row r="124" spans="1:33" ht="14.25" customHeight="1" thickBot="1">
      <c r="A124" s="50" t="s">
        <v>328</v>
      </c>
      <c r="B124" s="91" t="str">
        <f>IF(Metric,"m","ft")</f>
        <v>ft</v>
      </c>
      <c r="C124" s="371"/>
      <c r="D124" s="351"/>
      <c r="E124" s="371"/>
      <c r="F124" s="351"/>
      <c r="G124" s="371"/>
      <c r="H124" s="351"/>
      <c r="I124" s="371"/>
      <c r="J124" s="351"/>
      <c r="K124" s="371"/>
      <c r="L124" s="351"/>
      <c r="M124" s="371"/>
      <c r="N124" s="351"/>
      <c r="O124" s="371"/>
      <c r="P124" s="351"/>
      <c r="Q124" s="371"/>
      <c r="R124" s="351"/>
      <c r="S124" s="371"/>
      <c r="T124" s="351"/>
      <c r="U124" s="371"/>
      <c r="V124" s="351"/>
      <c r="W124" s="371"/>
      <c r="X124" s="351"/>
      <c r="Y124" s="371"/>
      <c r="Z124" s="351"/>
      <c r="AA124" s="371"/>
      <c r="AB124" s="351"/>
      <c r="AC124" s="371"/>
      <c r="AD124" s="351"/>
      <c r="AE124" s="371"/>
      <c r="AF124" s="351"/>
      <c r="AG124" s="359"/>
    </row>
    <row r="125" spans="1:33" ht="16.5" thickBot="1">
      <c r="A125" s="61" t="s">
        <v>329</v>
      </c>
      <c r="B125" s="42"/>
      <c r="C125" s="41"/>
      <c r="D125" s="43"/>
      <c r="E125" s="41"/>
      <c r="F125" s="43"/>
      <c r="G125" s="41"/>
      <c r="H125" s="43"/>
      <c r="I125" s="41"/>
      <c r="J125" s="43"/>
      <c r="K125" s="41"/>
      <c r="L125" s="43"/>
      <c r="M125" s="41"/>
      <c r="N125" s="43"/>
      <c r="O125" s="41"/>
      <c r="P125" s="43"/>
      <c r="Q125" s="41"/>
      <c r="R125" s="43"/>
      <c r="S125" s="41"/>
      <c r="T125" s="43"/>
      <c r="U125" s="41"/>
      <c r="V125" s="43"/>
      <c r="W125" s="41"/>
      <c r="X125" s="43"/>
      <c r="Y125" s="41"/>
      <c r="Z125" s="43"/>
      <c r="AA125" s="41"/>
      <c r="AB125" s="43"/>
      <c r="AC125" s="41"/>
      <c r="AD125" s="43"/>
      <c r="AE125" s="41"/>
      <c r="AF125" s="43"/>
      <c r="AG125" s="359"/>
    </row>
    <row r="126" spans="1:33" ht="14.25" customHeight="1">
      <c r="A126" s="103" t="s">
        <v>330</v>
      </c>
      <c r="B126" s="124" t="str">
        <f>IF(Metric,"m","ft")</f>
        <v>ft</v>
      </c>
      <c r="C126" s="371"/>
      <c r="D126" s="351"/>
      <c r="E126" s="371"/>
      <c r="F126" s="351"/>
      <c r="G126" s="371"/>
      <c r="H126" s="351"/>
      <c r="I126" s="371"/>
      <c r="J126" s="351"/>
      <c r="K126" s="371"/>
      <c r="L126" s="351"/>
      <c r="M126" s="371"/>
      <c r="N126" s="351"/>
      <c r="O126" s="371"/>
      <c r="P126" s="351"/>
      <c r="Q126" s="371"/>
      <c r="R126" s="351"/>
      <c r="S126" s="371"/>
      <c r="T126" s="351"/>
      <c r="U126" s="371"/>
      <c r="V126" s="351"/>
      <c r="W126" s="371"/>
      <c r="X126" s="351"/>
      <c r="Y126" s="371"/>
      <c r="Z126" s="351"/>
      <c r="AA126" s="371"/>
      <c r="AB126" s="351"/>
      <c r="AC126" s="371"/>
      <c r="AD126" s="351"/>
      <c r="AE126" s="371"/>
      <c r="AF126" s="351"/>
      <c r="AG126" s="359"/>
    </row>
    <row r="127" spans="1:33" ht="14.25" customHeight="1">
      <c r="A127" s="103" t="s">
        <v>331</v>
      </c>
      <c r="B127" s="91" t="str">
        <f>IF(Metric,"m","ft")</f>
        <v>ft</v>
      </c>
      <c r="C127" s="371"/>
      <c r="D127" s="351"/>
      <c r="E127" s="371"/>
      <c r="F127" s="351"/>
      <c r="G127" s="371"/>
      <c r="H127" s="351"/>
      <c r="I127" s="371"/>
      <c r="J127" s="351"/>
      <c r="K127" s="371"/>
      <c r="L127" s="351"/>
      <c r="M127" s="371"/>
      <c r="N127" s="351"/>
      <c r="O127" s="371"/>
      <c r="P127" s="351"/>
      <c r="Q127" s="371"/>
      <c r="R127" s="351"/>
      <c r="S127" s="371"/>
      <c r="T127" s="351"/>
      <c r="U127" s="371"/>
      <c r="V127" s="351"/>
      <c r="W127" s="371"/>
      <c r="X127" s="351"/>
      <c r="Y127" s="371"/>
      <c r="Z127" s="351"/>
      <c r="AA127" s="371"/>
      <c r="AB127" s="351"/>
      <c r="AC127" s="371"/>
      <c r="AD127" s="351"/>
      <c r="AE127" s="371"/>
      <c r="AF127" s="351"/>
      <c r="AG127" s="359"/>
    </row>
    <row r="128" spans="1:33" ht="14.25" customHeight="1">
      <c r="A128" s="103" t="s">
        <v>332</v>
      </c>
      <c r="B128" s="91" t="str">
        <f>IF(Metric,"m","ft")</f>
        <v>ft</v>
      </c>
      <c r="C128" s="371"/>
      <c r="D128" s="351"/>
      <c r="E128" s="371"/>
      <c r="F128" s="351"/>
      <c r="G128" s="371"/>
      <c r="H128" s="351"/>
      <c r="I128" s="371"/>
      <c r="J128" s="351"/>
      <c r="K128" s="371"/>
      <c r="L128" s="351"/>
      <c r="M128" s="371"/>
      <c r="N128" s="351"/>
      <c r="O128" s="371"/>
      <c r="P128" s="351"/>
      <c r="Q128" s="371"/>
      <c r="R128" s="351"/>
      <c r="S128" s="371"/>
      <c r="T128" s="351"/>
      <c r="U128" s="371"/>
      <c r="V128" s="351"/>
      <c r="W128" s="371"/>
      <c r="X128" s="351"/>
      <c r="Y128" s="371"/>
      <c r="Z128" s="351"/>
      <c r="AA128" s="371"/>
      <c r="AB128" s="351"/>
      <c r="AC128" s="371"/>
      <c r="AD128" s="351"/>
      <c r="AE128" s="371"/>
      <c r="AF128" s="351"/>
      <c r="AG128" s="359"/>
    </row>
    <row r="129" spans="1:33" ht="14.25" customHeight="1" thickBot="1">
      <c r="A129" s="50" t="s">
        <v>372</v>
      </c>
      <c r="B129" s="91" t="str">
        <f>IF(Metric,"m","ft")</f>
        <v>ft</v>
      </c>
      <c r="C129" s="371"/>
      <c r="D129" s="351"/>
      <c r="E129" s="371"/>
      <c r="F129" s="351"/>
      <c r="G129" s="371"/>
      <c r="H129" s="351"/>
      <c r="I129" s="371"/>
      <c r="J129" s="351"/>
      <c r="K129" s="371"/>
      <c r="L129" s="351"/>
      <c r="M129" s="371"/>
      <c r="N129" s="351"/>
      <c r="O129" s="371"/>
      <c r="P129" s="351"/>
      <c r="Q129" s="371"/>
      <c r="R129" s="351"/>
      <c r="S129" s="371"/>
      <c r="T129" s="351"/>
      <c r="U129" s="371"/>
      <c r="V129" s="351"/>
      <c r="W129" s="371"/>
      <c r="X129" s="351"/>
      <c r="Y129" s="371"/>
      <c r="Z129" s="351"/>
      <c r="AA129" s="371"/>
      <c r="AB129" s="351"/>
      <c r="AC129" s="371"/>
      <c r="AD129" s="351"/>
      <c r="AE129" s="371"/>
      <c r="AF129" s="351"/>
      <c r="AG129" s="359"/>
    </row>
    <row r="130" spans="1:33" ht="16.5" thickBot="1">
      <c r="A130" s="61" t="s">
        <v>253</v>
      </c>
      <c r="B130" s="42"/>
      <c r="C130" s="41"/>
      <c r="D130" s="43"/>
      <c r="E130" s="41"/>
      <c r="F130" s="43"/>
      <c r="G130" s="41"/>
      <c r="H130" s="43"/>
      <c r="I130" s="41"/>
      <c r="J130" s="43"/>
      <c r="K130" s="41"/>
      <c r="L130" s="43"/>
      <c r="M130" s="41"/>
      <c r="N130" s="43"/>
      <c r="O130" s="41"/>
      <c r="P130" s="43"/>
      <c r="Q130" s="41"/>
      <c r="R130" s="43"/>
      <c r="S130" s="41"/>
      <c r="T130" s="43"/>
      <c r="U130" s="41"/>
      <c r="V130" s="43"/>
      <c r="W130" s="41"/>
      <c r="X130" s="43"/>
      <c r="Y130" s="41"/>
      <c r="Z130" s="43"/>
      <c r="AA130" s="41"/>
      <c r="AB130" s="43"/>
      <c r="AC130" s="41"/>
      <c r="AD130" s="43"/>
      <c r="AE130" s="41"/>
      <c r="AF130" s="43"/>
      <c r="AG130" s="359"/>
    </row>
    <row r="131" spans="1:33" ht="14.25" customHeight="1">
      <c r="A131" s="103" t="s">
        <v>366</v>
      </c>
      <c r="B131" s="91" t="str">
        <f t="shared" ref="B131:B137" si="4">IF(Metric,"m","ft")</f>
        <v>ft</v>
      </c>
      <c r="C131" s="371">
        <v>3.01</v>
      </c>
      <c r="D131" s="351"/>
      <c r="E131" s="380">
        <v>3.01</v>
      </c>
      <c r="F131" s="351"/>
      <c r="G131" s="380">
        <v>3.01</v>
      </c>
      <c r="H131" s="351"/>
      <c r="I131" s="380">
        <v>3.01</v>
      </c>
      <c r="J131" s="351"/>
      <c r="K131" s="371"/>
      <c r="L131" s="351"/>
      <c r="M131" s="371"/>
      <c r="N131" s="351"/>
      <c r="O131" s="371"/>
      <c r="P131" s="351"/>
      <c r="Q131" s="371"/>
      <c r="R131" s="351"/>
      <c r="S131" s="371"/>
      <c r="T131" s="351"/>
      <c r="U131" s="371"/>
      <c r="V131" s="351"/>
      <c r="W131" s="371"/>
      <c r="X131" s="351"/>
      <c r="Y131" s="371"/>
      <c r="Z131" s="351"/>
      <c r="AA131" s="371"/>
      <c r="AB131" s="351"/>
      <c r="AC131" s="371"/>
      <c r="AD131" s="351"/>
      <c r="AE131" s="371"/>
      <c r="AF131" s="351"/>
      <c r="AG131" s="359"/>
    </row>
    <row r="132" spans="1:33" ht="14.25" customHeight="1">
      <c r="A132" s="103" t="s">
        <v>367</v>
      </c>
      <c r="B132" s="91" t="str">
        <f t="shared" si="4"/>
        <v>ft</v>
      </c>
      <c r="C132" s="371">
        <v>5.25</v>
      </c>
      <c r="D132" s="351"/>
      <c r="E132" s="380">
        <v>5.25</v>
      </c>
      <c r="F132" s="351"/>
      <c r="G132" s="380">
        <v>5.25</v>
      </c>
      <c r="H132" s="351"/>
      <c r="I132" s="380">
        <v>5.25</v>
      </c>
      <c r="J132" s="351"/>
      <c r="K132" s="371"/>
      <c r="L132" s="351"/>
      <c r="M132" s="371"/>
      <c r="N132" s="351"/>
      <c r="O132" s="371"/>
      <c r="P132" s="351"/>
      <c r="Q132" s="371"/>
      <c r="R132" s="351"/>
      <c r="S132" s="371"/>
      <c r="T132" s="351"/>
      <c r="U132" s="371"/>
      <c r="V132" s="351"/>
      <c r="W132" s="371"/>
      <c r="X132" s="351"/>
      <c r="Y132" s="371"/>
      <c r="Z132" s="351"/>
      <c r="AA132" s="371"/>
      <c r="AB132" s="351"/>
      <c r="AC132" s="371"/>
      <c r="AD132" s="351"/>
      <c r="AE132" s="371"/>
      <c r="AF132" s="351"/>
      <c r="AG132" s="359"/>
    </row>
    <row r="133" spans="1:33" ht="14.25" customHeight="1">
      <c r="A133" s="50" t="s">
        <v>348</v>
      </c>
      <c r="B133" s="91" t="str">
        <f t="shared" si="4"/>
        <v>ft</v>
      </c>
      <c r="C133" s="371"/>
      <c r="D133" s="351"/>
      <c r="E133" s="380"/>
      <c r="F133" s="351"/>
      <c r="G133" s="380"/>
      <c r="H133" s="351"/>
      <c r="I133" s="380"/>
      <c r="J133" s="351"/>
      <c r="K133" s="371"/>
      <c r="L133" s="351"/>
      <c r="M133" s="371"/>
      <c r="N133" s="351"/>
      <c r="O133" s="371"/>
      <c r="P133" s="351"/>
      <c r="Q133" s="371"/>
      <c r="R133" s="351"/>
      <c r="S133" s="371"/>
      <c r="T133" s="351"/>
      <c r="U133" s="371"/>
      <c r="V133" s="351"/>
      <c r="W133" s="371"/>
      <c r="X133" s="351"/>
      <c r="Y133" s="371"/>
      <c r="Z133" s="351"/>
      <c r="AA133" s="371"/>
      <c r="AB133" s="351"/>
      <c r="AC133" s="371"/>
      <c r="AD133" s="351"/>
      <c r="AE133" s="371"/>
      <c r="AF133" s="351"/>
      <c r="AG133" s="359"/>
    </row>
    <row r="134" spans="1:33" ht="14.25" customHeight="1">
      <c r="A134" s="50" t="s">
        <v>368</v>
      </c>
      <c r="B134" s="91" t="str">
        <f t="shared" si="4"/>
        <v>ft</v>
      </c>
      <c r="C134" s="371">
        <v>2.08</v>
      </c>
      <c r="D134" s="351"/>
      <c r="E134" s="380">
        <v>2.08</v>
      </c>
      <c r="F134" s="351"/>
      <c r="G134" s="380">
        <v>2.08</v>
      </c>
      <c r="H134" s="351"/>
      <c r="I134" s="380">
        <v>2.08</v>
      </c>
      <c r="J134" s="351"/>
      <c r="K134" s="371"/>
      <c r="L134" s="351"/>
      <c r="M134" s="371"/>
      <c r="N134" s="351"/>
      <c r="O134" s="371"/>
      <c r="P134" s="351"/>
      <c r="Q134" s="371"/>
      <c r="R134" s="351"/>
      <c r="S134" s="371"/>
      <c r="T134" s="351"/>
      <c r="U134" s="371"/>
      <c r="V134" s="351"/>
      <c r="W134" s="371"/>
      <c r="X134" s="351"/>
      <c r="Y134" s="371"/>
      <c r="Z134" s="351"/>
      <c r="AA134" s="371"/>
      <c r="AB134" s="351"/>
      <c r="AC134" s="371"/>
      <c r="AD134" s="351"/>
      <c r="AE134" s="371"/>
      <c r="AF134" s="351"/>
      <c r="AG134" s="359"/>
    </row>
    <row r="135" spans="1:33" ht="14.25" customHeight="1">
      <c r="A135" s="103" t="s">
        <v>369</v>
      </c>
      <c r="B135" s="91" t="str">
        <f t="shared" si="4"/>
        <v>ft</v>
      </c>
      <c r="C135" s="371">
        <v>4</v>
      </c>
      <c r="D135" s="351"/>
      <c r="E135" s="380">
        <v>4</v>
      </c>
      <c r="F135" s="351"/>
      <c r="G135" s="380">
        <v>4</v>
      </c>
      <c r="H135" s="351"/>
      <c r="I135" s="380">
        <v>4</v>
      </c>
      <c r="J135" s="351"/>
      <c r="K135" s="371"/>
      <c r="L135" s="351"/>
      <c r="M135" s="371"/>
      <c r="N135" s="351"/>
      <c r="O135" s="371"/>
      <c r="P135" s="351"/>
      <c r="Q135" s="371"/>
      <c r="R135" s="351"/>
      <c r="S135" s="371"/>
      <c r="T135" s="351"/>
      <c r="U135" s="371"/>
      <c r="V135" s="351"/>
      <c r="W135" s="371"/>
      <c r="X135" s="351"/>
      <c r="Y135" s="371"/>
      <c r="Z135" s="351"/>
      <c r="AA135" s="371"/>
      <c r="AB135" s="351"/>
      <c r="AC135" s="371"/>
      <c r="AD135" s="351"/>
      <c r="AE135" s="371"/>
      <c r="AF135" s="351"/>
      <c r="AG135" s="359"/>
    </row>
    <row r="136" spans="1:33" ht="14.25" customHeight="1">
      <c r="A136" s="103" t="s">
        <v>370</v>
      </c>
      <c r="B136" s="91" t="str">
        <f t="shared" si="4"/>
        <v>ft</v>
      </c>
      <c r="C136" s="371">
        <v>0.76</v>
      </c>
      <c r="D136" s="351"/>
      <c r="E136" s="380">
        <v>0.76</v>
      </c>
      <c r="F136" s="351"/>
      <c r="G136" s="380">
        <v>0.76</v>
      </c>
      <c r="H136" s="351"/>
      <c r="I136" s="380">
        <v>0.76</v>
      </c>
      <c r="J136" s="351"/>
      <c r="K136" s="371"/>
      <c r="L136" s="351"/>
      <c r="M136" s="371"/>
      <c r="N136" s="351"/>
      <c r="O136" s="371"/>
      <c r="P136" s="351"/>
      <c r="Q136" s="371"/>
      <c r="R136" s="351"/>
      <c r="S136" s="371"/>
      <c r="T136" s="351"/>
      <c r="U136" s="371"/>
      <c r="V136" s="351"/>
      <c r="W136" s="371"/>
      <c r="X136" s="351"/>
      <c r="Y136" s="371"/>
      <c r="Z136" s="351"/>
      <c r="AA136" s="371"/>
      <c r="AB136" s="351"/>
      <c r="AC136" s="371"/>
      <c r="AD136" s="351"/>
      <c r="AE136" s="371"/>
      <c r="AF136" s="351"/>
      <c r="AG136" s="359"/>
    </row>
    <row r="137" spans="1:33" ht="14.25" customHeight="1" thickBot="1">
      <c r="A137" s="50" t="s">
        <v>371</v>
      </c>
      <c r="B137" s="91" t="str">
        <f t="shared" si="4"/>
        <v>ft</v>
      </c>
      <c r="C137" s="371">
        <v>1.71</v>
      </c>
      <c r="D137" s="351"/>
      <c r="E137" s="380">
        <v>1.71</v>
      </c>
      <c r="F137" s="351"/>
      <c r="G137" s="380">
        <v>1.71</v>
      </c>
      <c r="H137" s="351"/>
      <c r="I137" s="380">
        <v>1.71</v>
      </c>
      <c r="J137" s="351"/>
      <c r="K137" s="371"/>
      <c r="L137" s="351"/>
      <c r="M137" s="371"/>
      <c r="N137" s="351"/>
      <c r="O137" s="371"/>
      <c r="P137" s="351"/>
      <c r="Q137" s="371"/>
      <c r="R137" s="351"/>
      <c r="S137" s="371"/>
      <c r="T137" s="351"/>
      <c r="U137" s="371"/>
      <c r="V137" s="351"/>
      <c r="W137" s="371"/>
      <c r="X137" s="351"/>
      <c r="Y137" s="371"/>
      <c r="Z137" s="351"/>
      <c r="AA137" s="371"/>
      <c r="AB137" s="351"/>
      <c r="AC137" s="371"/>
      <c r="AD137" s="351"/>
      <c r="AE137" s="371"/>
      <c r="AF137" s="351"/>
      <c r="AG137" s="359"/>
    </row>
    <row r="138" spans="1:33" ht="16.5" thickBot="1">
      <c r="A138" s="61" t="s">
        <v>320</v>
      </c>
      <c r="B138" s="42"/>
      <c r="C138" s="41"/>
      <c r="D138" s="43"/>
      <c r="E138" s="41"/>
      <c r="F138" s="43"/>
      <c r="G138" s="41"/>
      <c r="H138" s="43"/>
      <c r="I138" s="41"/>
      <c r="J138" s="43"/>
      <c r="K138" s="41"/>
      <c r="L138" s="43"/>
      <c r="M138" s="41"/>
      <c r="N138" s="43"/>
      <c r="O138" s="41"/>
      <c r="P138" s="43"/>
      <c r="Q138" s="41"/>
      <c r="R138" s="43"/>
      <c r="S138" s="41"/>
      <c r="T138" s="43"/>
      <c r="U138" s="41"/>
      <c r="V138" s="43"/>
      <c r="W138" s="41"/>
      <c r="X138" s="43"/>
      <c r="Y138" s="41"/>
      <c r="Z138" s="43"/>
      <c r="AA138" s="41"/>
      <c r="AB138" s="43"/>
      <c r="AC138" s="41"/>
      <c r="AD138" s="43"/>
      <c r="AE138" s="41"/>
      <c r="AF138" s="43"/>
      <c r="AG138" s="359"/>
    </row>
    <row r="139" spans="1:33" ht="13.5" thickBot="1">
      <c r="A139" s="237" t="s">
        <v>96</v>
      </c>
      <c r="B139" s="238" t="s">
        <v>87</v>
      </c>
      <c r="C139" s="133"/>
      <c r="D139" s="209" t="s">
        <v>106</v>
      </c>
      <c r="E139" s="133"/>
      <c r="F139" s="209" t="s">
        <v>106</v>
      </c>
      <c r="G139" s="133"/>
      <c r="H139" s="209" t="s">
        <v>106</v>
      </c>
      <c r="I139" s="133"/>
      <c r="J139" s="209" t="s">
        <v>106</v>
      </c>
      <c r="K139" s="133"/>
      <c r="L139" s="209" t="s">
        <v>106</v>
      </c>
      <c r="M139" s="133"/>
      <c r="N139" s="209" t="s">
        <v>106</v>
      </c>
      <c r="O139" s="133"/>
      <c r="P139" s="209" t="s">
        <v>106</v>
      </c>
      <c r="Q139" s="133"/>
      <c r="R139" s="209" t="s">
        <v>106</v>
      </c>
      <c r="S139" s="133"/>
      <c r="T139" s="209" t="s">
        <v>106</v>
      </c>
      <c r="U139" s="133"/>
      <c r="V139" s="209" t="s">
        <v>106</v>
      </c>
      <c r="W139" s="133"/>
      <c r="X139" s="209" t="s">
        <v>106</v>
      </c>
      <c r="Y139" s="133"/>
      <c r="Z139" s="209" t="s">
        <v>106</v>
      </c>
      <c r="AA139" s="133"/>
      <c r="AB139" s="209" t="s">
        <v>106</v>
      </c>
      <c r="AC139" s="133"/>
      <c r="AD139" s="209" t="s">
        <v>106</v>
      </c>
      <c r="AE139" s="133"/>
      <c r="AF139" s="209" t="s">
        <v>106</v>
      </c>
      <c r="AG139" s="359"/>
    </row>
    <row r="140" spans="1:33" ht="14.25" customHeight="1">
      <c r="A140" s="103" t="s">
        <v>321</v>
      </c>
      <c r="B140" s="124" t="str">
        <f>IF(Metric,"m3","C.Y")</f>
        <v>C.Y</v>
      </c>
      <c r="C140" s="50"/>
      <c r="D140" s="344">
        <v>0.5</v>
      </c>
      <c r="E140" s="50"/>
      <c r="F140" s="344">
        <v>0.5</v>
      </c>
      <c r="G140" s="50"/>
      <c r="H140" s="344">
        <v>0.5</v>
      </c>
      <c r="I140" s="50"/>
      <c r="J140" s="344">
        <v>0.5</v>
      </c>
      <c r="K140" s="50"/>
      <c r="L140" s="344"/>
      <c r="M140" s="50"/>
      <c r="N140" s="344"/>
      <c r="O140" s="50"/>
      <c r="P140" s="344"/>
      <c r="Q140" s="50"/>
      <c r="R140" s="344"/>
      <c r="S140" s="50"/>
      <c r="T140" s="344"/>
      <c r="U140" s="50"/>
      <c r="V140" s="344"/>
      <c r="W140" s="50"/>
      <c r="X140" s="344"/>
      <c r="Y140" s="50"/>
      <c r="Z140" s="344"/>
      <c r="AA140" s="50"/>
      <c r="AB140" s="344"/>
      <c r="AC140" s="50"/>
      <c r="AD140" s="344"/>
      <c r="AE140" s="50"/>
      <c r="AF140" s="344"/>
      <c r="AG140" s="359"/>
    </row>
    <row r="141" spans="1:33" ht="14.25" customHeight="1" thickBot="1">
      <c r="A141" s="127" t="s">
        <v>322</v>
      </c>
      <c r="B141" s="91" t="str">
        <f>IF(Metric,"m3","C.Y")</f>
        <v>C.Y</v>
      </c>
      <c r="C141" s="50"/>
      <c r="D141" s="344">
        <v>0.5</v>
      </c>
      <c r="E141" s="50"/>
      <c r="F141" s="344">
        <v>0.5</v>
      </c>
      <c r="G141" s="50"/>
      <c r="H141" s="344">
        <v>0.5</v>
      </c>
      <c r="I141" s="50"/>
      <c r="J141" s="344">
        <v>0.5</v>
      </c>
      <c r="K141" s="50"/>
      <c r="L141" s="344"/>
      <c r="M141" s="50"/>
      <c r="N141" s="344"/>
      <c r="O141" s="50"/>
      <c r="P141" s="344"/>
      <c r="Q141" s="50"/>
      <c r="R141" s="344"/>
      <c r="S141" s="50"/>
      <c r="T141" s="344"/>
      <c r="U141" s="50"/>
      <c r="V141" s="344"/>
      <c r="W141" s="50"/>
      <c r="X141" s="344"/>
      <c r="Y141" s="50"/>
      <c r="Z141" s="344"/>
      <c r="AA141" s="50"/>
      <c r="AB141" s="344"/>
      <c r="AC141" s="50"/>
      <c r="AD141" s="344"/>
      <c r="AE141" s="50"/>
      <c r="AF141" s="344"/>
      <c r="AG141" s="359"/>
    </row>
    <row r="142" spans="1:33" ht="16.5" thickBot="1">
      <c r="A142" s="61" t="s">
        <v>122</v>
      </c>
      <c r="B142" s="42"/>
      <c r="C142" s="41"/>
      <c r="D142" s="43"/>
      <c r="E142" s="41"/>
      <c r="F142" s="43"/>
      <c r="G142" s="41"/>
      <c r="H142" s="43"/>
      <c r="I142" s="41"/>
      <c r="J142" s="43"/>
      <c r="K142" s="41"/>
      <c r="L142" s="43"/>
      <c r="M142" s="41"/>
      <c r="N142" s="43"/>
      <c r="O142" s="41"/>
      <c r="P142" s="43"/>
      <c r="Q142" s="41"/>
      <c r="R142" s="43"/>
      <c r="S142" s="41"/>
      <c r="T142" s="43"/>
      <c r="U142" s="41"/>
      <c r="V142" s="43"/>
      <c r="W142" s="41"/>
      <c r="X142" s="43"/>
      <c r="Y142" s="41"/>
      <c r="Z142" s="43"/>
      <c r="AA142" s="41"/>
      <c r="AB142" s="43"/>
      <c r="AC142" s="41"/>
      <c r="AD142" s="43"/>
      <c r="AE142" s="41"/>
      <c r="AF142" s="43"/>
      <c r="AG142" s="359"/>
    </row>
    <row r="143" spans="1:33" ht="13.5" thickBot="1">
      <c r="A143" s="237" t="s">
        <v>96</v>
      </c>
      <c r="B143" s="238" t="s">
        <v>87</v>
      </c>
      <c r="C143" s="133"/>
      <c r="D143" s="134" t="s">
        <v>111</v>
      </c>
      <c r="E143" s="133"/>
      <c r="F143" s="134" t="s">
        <v>111</v>
      </c>
      <c r="G143" s="133"/>
      <c r="H143" s="134" t="s">
        <v>111</v>
      </c>
      <c r="I143" s="133"/>
      <c r="J143" s="134" t="s">
        <v>111</v>
      </c>
      <c r="K143" s="133"/>
      <c r="L143" s="134" t="s">
        <v>111</v>
      </c>
      <c r="M143" s="133"/>
      <c r="N143" s="134" t="s">
        <v>111</v>
      </c>
      <c r="O143" s="133"/>
      <c r="P143" s="134" t="s">
        <v>111</v>
      </c>
      <c r="Q143" s="133"/>
      <c r="R143" s="134" t="s">
        <v>111</v>
      </c>
      <c r="S143" s="133"/>
      <c r="T143" s="134" t="s">
        <v>111</v>
      </c>
      <c r="U143" s="133"/>
      <c r="V143" s="134" t="s">
        <v>111</v>
      </c>
      <c r="W143" s="133"/>
      <c r="X143" s="134" t="s">
        <v>111</v>
      </c>
      <c r="Y143" s="133"/>
      <c r="Z143" s="134" t="s">
        <v>111</v>
      </c>
      <c r="AA143" s="133"/>
      <c r="AB143" s="134" t="s">
        <v>111</v>
      </c>
      <c r="AC143" s="133"/>
      <c r="AD143" s="134" t="s">
        <v>111</v>
      </c>
      <c r="AE143" s="133"/>
      <c r="AF143" s="134" t="s">
        <v>111</v>
      </c>
      <c r="AG143" s="359"/>
    </row>
    <row r="144" spans="1:33" ht="14.25" customHeight="1" thickBot="1">
      <c r="A144" s="103" t="s">
        <v>123</v>
      </c>
      <c r="B144" s="124" t="str">
        <f>IF(Metric,"m3","C.Y")</f>
        <v>C.Y</v>
      </c>
      <c r="C144" s="356"/>
      <c r="D144" s="351"/>
      <c r="E144" s="356"/>
      <c r="F144" s="351"/>
      <c r="G144" s="356"/>
      <c r="H144" s="351"/>
      <c r="I144" s="356"/>
      <c r="J144" s="351"/>
      <c r="K144" s="356"/>
      <c r="L144" s="351"/>
      <c r="M144" s="356"/>
      <c r="N144" s="351"/>
      <c r="O144" s="356"/>
      <c r="P144" s="351"/>
      <c r="Q144" s="356"/>
      <c r="R144" s="351"/>
      <c r="S144" s="356"/>
      <c r="T144" s="351"/>
      <c r="U144" s="356"/>
      <c r="V144" s="351"/>
      <c r="W144" s="356"/>
      <c r="X144" s="351"/>
      <c r="Y144" s="356"/>
      <c r="Z144" s="351"/>
      <c r="AA144" s="356"/>
      <c r="AB144" s="351"/>
      <c r="AC144" s="356"/>
      <c r="AD144" s="351"/>
      <c r="AE144" s="356"/>
      <c r="AF144" s="351"/>
      <c r="AG144" s="359"/>
    </row>
    <row r="145" spans="1:33" ht="16.5" thickBot="1">
      <c r="A145" s="61" t="s">
        <v>124</v>
      </c>
      <c r="B145" s="42"/>
      <c r="C145" s="133"/>
      <c r="D145" s="209" t="s">
        <v>106</v>
      </c>
      <c r="E145" s="133"/>
      <c r="F145" s="209" t="s">
        <v>106</v>
      </c>
      <c r="G145" s="133"/>
      <c r="H145" s="209" t="s">
        <v>106</v>
      </c>
      <c r="I145" s="133"/>
      <c r="J145" s="209" t="s">
        <v>106</v>
      </c>
      <c r="K145" s="133"/>
      <c r="L145" s="209" t="s">
        <v>106</v>
      </c>
      <c r="M145" s="133"/>
      <c r="N145" s="209" t="s">
        <v>106</v>
      </c>
      <c r="O145" s="133"/>
      <c r="P145" s="209" t="s">
        <v>106</v>
      </c>
      <c r="Q145" s="133"/>
      <c r="R145" s="209" t="s">
        <v>106</v>
      </c>
      <c r="S145" s="133"/>
      <c r="T145" s="209" t="s">
        <v>106</v>
      </c>
      <c r="U145" s="133"/>
      <c r="V145" s="209" t="s">
        <v>106</v>
      </c>
      <c r="W145" s="133"/>
      <c r="X145" s="209" t="s">
        <v>106</v>
      </c>
      <c r="Y145" s="133"/>
      <c r="Z145" s="209" t="s">
        <v>106</v>
      </c>
      <c r="AA145" s="133"/>
      <c r="AB145" s="209" t="s">
        <v>106</v>
      </c>
      <c r="AC145" s="133"/>
      <c r="AD145" s="209" t="s">
        <v>106</v>
      </c>
      <c r="AE145" s="133"/>
      <c r="AF145" s="209" t="s">
        <v>106</v>
      </c>
      <c r="AG145" s="359"/>
    </row>
    <row r="146" spans="1:33" ht="14.25" customHeight="1">
      <c r="A146" s="103" t="s">
        <v>33</v>
      </c>
      <c r="B146" s="124" t="str">
        <f>IF(Metric,"km","mile")</f>
        <v>mile</v>
      </c>
      <c r="C146" s="50"/>
      <c r="D146" s="354">
        <v>46333.892617449659</v>
      </c>
      <c r="E146" s="50"/>
      <c r="F146" s="381">
        <v>46333.892617449659</v>
      </c>
      <c r="G146" s="50"/>
      <c r="H146" s="381">
        <v>46333.892617449659</v>
      </c>
      <c r="I146" s="50"/>
      <c r="J146" s="381">
        <v>46333.892617449659</v>
      </c>
      <c r="K146" s="50"/>
      <c r="L146" s="354"/>
      <c r="M146" s="50"/>
      <c r="N146" s="354"/>
      <c r="O146" s="50"/>
      <c r="P146" s="354"/>
      <c r="Q146" s="50"/>
      <c r="R146" s="354"/>
      <c r="S146" s="50"/>
      <c r="T146" s="354"/>
      <c r="U146" s="50"/>
      <c r="V146" s="354"/>
      <c r="W146" s="50"/>
      <c r="X146" s="354"/>
      <c r="Y146" s="50"/>
      <c r="Z146" s="354"/>
      <c r="AA146" s="50"/>
      <c r="AB146" s="354"/>
      <c r="AC146" s="50"/>
      <c r="AD146" s="354"/>
      <c r="AE146" s="50"/>
      <c r="AF146" s="354"/>
      <c r="AG146" s="359"/>
    </row>
    <row r="147" spans="1:33" ht="14.25" customHeight="1">
      <c r="A147" s="50" t="s">
        <v>34</v>
      </c>
      <c r="B147" s="91" t="str">
        <f>IF(Metric,"km","mile")</f>
        <v>mile</v>
      </c>
      <c r="C147" s="50"/>
      <c r="D147" s="354">
        <v>52953.020134228187</v>
      </c>
      <c r="E147" s="50"/>
      <c r="F147" s="381">
        <v>52953.020134228187</v>
      </c>
      <c r="G147" s="50"/>
      <c r="H147" s="381">
        <v>52953.020134228187</v>
      </c>
      <c r="I147" s="50"/>
      <c r="J147" s="381">
        <v>52953.020134228187</v>
      </c>
      <c r="K147" s="50"/>
      <c r="L147" s="354"/>
      <c r="M147" s="50"/>
      <c r="N147" s="354"/>
      <c r="O147" s="50"/>
      <c r="P147" s="354"/>
      <c r="Q147" s="50"/>
      <c r="R147" s="354"/>
      <c r="S147" s="50"/>
      <c r="T147" s="354"/>
      <c r="U147" s="50"/>
      <c r="V147" s="354"/>
      <c r="W147" s="50"/>
      <c r="X147" s="354"/>
      <c r="Y147" s="50"/>
      <c r="Z147" s="354"/>
      <c r="AA147" s="50"/>
      <c r="AB147" s="354"/>
      <c r="AC147" s="50"/>
      <c r="AD147" s="354"/>
      <c r="AE147" s="50"/>
      <c r="AF147" s="354"/>
      <c r="AG147" s="359"/>
    </row>
    <row r="148" spans="1:33" ht="14.25" customHeight="1" thickBot="1">
      <c r="A148" s="50" t="s">
        <v>323</v>
      </c>
      <c r="B148" s="91" t="s">
        <v>125</v>
      </c>
      <c r="C148" s="206"/>
      <c r="D148" s="354">
        <v>58405.114401076717</v>
      </c>
      <c r="E148" s="206"/>
      <c r="F148" s="381">
        <v>58405.114401076717</v>
      </c>
      <c r="G148" s="206"/>
      <c r="H148" s="381">
        <v>58405.114401076717</v>
      </c>
      <c r="I148" s="206"/>
      <c r="J148" s="381">
        <v>58405.114401076717</v>
      </c>
      <c r="K148" s="206"/>
      <c r="L148" s="354"/>
      <c r="M148" s="206"/>
      <c r="N148" s="354"/>
      <c r="O148" s="206"/>
      <c r="P148" s="354"/>
      <c r="Q148" s="206"/>
      <c r="R148" s="354"/>
      <c r="S148" s="206"/>
      <c r="T148" s="354"/>
      <c r="U148" s="206"/>
      <c r="V148" s="354"/>
      <c r="W148" s="206"/>
      <c r="X148" s="354"/>
      <c r="Y148" s="206"/>
      <c r="Z148" s="354"/>
      <c r="AA148" s="206"/>
      <c r="AB148" s="354"/>
      <c r="AC148" s="206"/>
      <c r="AD148" s="354"/>
      <c r="AE148" s="206"/>
      <c r="AF148" s="354"/>
      <c r="AG148" s="359"/>
    </row>
    <row r="149" spans="1:33" ht="15">
      <c r="A149" s="23"/>
      <c r="B149" s="24"/>
      <c r="C149" s="96"/>
      <c r="D149" s="363"/>
      <c r="E149" s="96"/>
      <c r="F149" s="363"/>
      <c r="G149" s="96"/>
      <c r="H149" s="363"/>
      <c r="I149" s="96"/>
      <c r="J149" s="363"/>
      <c r="K149" s="96"/>
      <c r="L149" s="363"/>
      <c r="M149" s="96"/>
      <c r="N149" s="363"/>
      <c r="O149" s="96"/>
      <c r="P149" s="363"/>
      <c r="Q149" s="96"/>
      <c r="R149" s="363"/>
      <c r="S149" s="96"/>
      <c r="T149" s="363"/>
      <c r="U149" s="96"/>
      <c r="V149" s="363"/>
      <c r="W149" s="96"/>
      <c r="X149" s="363"/>
      <c r="Y149" s="96"/>
      <c r="Z149" s="363"/>
      <c r="AA149" s="96"/>
      <c r="AB149" s="363"/>
      <c r="AC149" s="96"/>
      <c r="AD149" s="363"/>
      <c r="AE149" s="96"/>
      <c r="AF149" s="363"/>
      <c r="AG149" s="359"/>
    </row>
    <row r="150" spans="1:33" ht="15">
      <c r="A150" s="121" t="s">
        <v>79</v>
      </c>
      <c r="B150" s="122"/>
      <c r="C150" s="136"/>
      <c r="D150" s="36"/>
      <c r="E150" s="136"/>
      <c r="F150" s="36"/>
      <c r="G150" s="136"/>
      <c r="H150" s="36"/>
      <c r="I150" s="136"/>
      <c r="J150" s="36"/>
      <c r="K150" s="136"/>
      <c r="L150" s="36"/>
      <c r="M150" s="136"/>
      <c r="N150" s="36"/>
      <c r="O150" s="136"/>
      <c r="P150" s="36"/>
      <c r="Q150" s="136"/>
      <c r="R150" s="36"/>
      <c r="S150" s="136"/>
      <c r="T150" s="36"/>
      <c r="U150" s="136"/>
      <c r="V150" s="36"/>
      <c r="W150" s="136"/>
      <c r="X150" s="36"/>
      <c r="Y150" s="136"/>
      <c r="Z150" s="36"/>
      <c r="AA150" s="136"/>
      <c r="AB150" s="36"/>
      <c r="AC150" s="136"/>
      <c r="AD150" s="36"/>
      <c r="AE150" s="136"/>
      <c r="AF150" s="36"/>
      <c r="AG150" s="359"/>
    </row>
    <row r="151" spans="1:33" ht="26.25" customHeight="1">
      <c r="A151" s="419" t="s">
        <v>202</v>
      </c>
      <c r="B151" s="420"/>
      <c r="C151" s="417" t="s">
        <v>486</v>
      </c>
      <c r="D151" s="417">
        <v>0</v>
      </c>
      <c r="E151" s="418" t="s">
        <v>486</v>
      </c>
      <c r="F151" s="418">
        <v>0</v>
      </c>
      <c r="G151" s="418" t="s">
        <v>486</v>
      </c>
      <c r="H151" s="418">
        <v>0</v>
      </c>
      <c r="I151" s="418" t="s">
        <v>486</v>
      </c>
      <c r="J151" s="418">
        <v>0</v>
      </c>
      <c r="K151" s="417"/>
      <c r="L151" s="417"/>
      <c r="M151" s="417"/>
      <c r="N151" s="417"/>
      <c r="O151" s="417"/>
      <c r="P151" s="417"/>
      <c r="Q151" s="417"/>
      <c r="R151" s="417"/>
      <c r="S151" s="417"/>
      <c r="T151" s="417"/>
      <c r="U151" s="417"/>
      <c r="V151" s="417"/>
      <c r="W151" s="417"/>
      <c r="X151" s="417"/>
      <c r="Y151" s="417"/>
      <c r="Z151" s="417"/>
      <c r="AA151" s="417"/>
      <c r="AB151" s="417"/>
      <c r="AC151" s="417"/>
      <c r="AD151" s="417"/>
      <c r="AE151" s="417"/>
      <c r="AF151" s="417"/>
      <c r="AG151" s="359"/>
    </row>
    <row r="152" spans="1:33" ht="26.25" customHeight="1">
      <c r="A152" s="419" t="s">
        <v>203</v>
      </c>
      <c r="B152" s="420"/>
      <c r="C152" s="418" t="s">
        <v>486</v>
      </c>
      <c r="D152" s="418">
        <v>0</v>
      </c>
      <c r="E152" s="418" t="s">
        <v>486</v>
      </c>
      <c r="F152" s="418">
        <v>0</v>
      </c>
      <c r="G152" s="418" t="s">
        <v>486</v>
      </c>
      <c r="H152" s="418">
        <v>0</v>
      </c>
      <c r="I152" s="418" t="s">
        <v>486</v>
      </c>
      <c r="J152" s="418">
        <v>0</v>
      </c>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359"/>
    </row>
    <row r="153" spans="1:33" ht="26.25" customHeight="1" thickBot="1">
      <c r="A153" s="421" t="s">
        <v>204</v>
      </c>
      <c r="B153" s="422"/>
      <c r="C153" s="417" t="s">
        <v>487</v>
      </c>
      <c r="D153" s="417">
        <v>0</v>
      </c>
      <c r="E153" s="418" t="s">
        <v>487</v>
      </c>
      <c r="F153" s="418">
        <v>0</v>
      </c>
      <c r="G153" s="418" t="s">
        <v>487</v>
      </c>
      <c r="H153" s="418">
        <v>0</v>
      </c>
      <c r="I153" s="418" t="s">
        <v>487</v>
      </c>
      <c r="J153" s="418">
        <v>0</v>
      </c>
      <c r="K153" s="417"/>
      <c r="L153" s="417"/>
      <c r="M153" s="417"/>
      <c r="N153" s="417"/>
      <c r="O153" s="417"/>
      <c r="P153" s="417"/>
      <c r="Q153" s="417"/>
      <c r="R153" s="417"/>
      <c r="S153" s="417"/>
      <c r="T153" s="417"/>
      <c r="U153" s="417"/>
      <c r="V153" s="417"/>
      <c r="W153" s="417"/>
      <c r="X153" s="417"/>
      <c r="Y153" s="417"/>
      <c r="Z153" s="417"/>
      <c r="AA153" s="417"/>
      <c r="AB153" s="417"/>
      <c r="AC153" s="417"/>
      <c r="AD153" s="417"/>
      <c r="AE153" s="417"/>
      <c r="AF153" s="417"/>
      <c r="AG153" s="359"/>
    </row>
    <row r="154" spans="1:33" ht="26.25" customHeight="1" thickBot="1">
      <c r="A154" s="108" t="s">
        <v>39</v>
      </c>
      <c r="B154" s="110"/>
      <c r="C154" s="109"/>
      <c r="D154" s="110"/>
      <c r="E154" s="109"/>
      <c r="F154" s="110"/>
      <c r="G154" s="109"/>
      <c r="H154" s="110"/>
      <c r="I154" s="109"/>
      <c r="J154" s="110"/>
      <c r="K154" s="109"/>
      <c r="L154" s="110"/>
      <c r="M154" s="109"/>
      <c r="N154" s="110"/>
      <c r="O154" s="109"/>
      <c r="P154" s="110"/>
      <c r="Q154" s="109"/>
      <c r="R154" s="110"/>
      <c r="S154" s="109"/>
      <c r="T154" s="110"/>
      <c r="U154" s="109"/>
      <c r="V154" s="110"/>
      <c r="W154" s="109"/>
      <c r="X154" s="110"/>
      <c r="Y154" s="109"/>
      <c r="Z154" s="110"/>
      <c r="AA154" s="109"/>
      <c r="AB154" s="110"/>
      <c r="AC154" s="109"/>
      <c r="AD154" s="110"/>
      <c r="AE154" s="109"/>
      <c r="AF154" s="110"/>
      <c r="AG154" s="359"/>
    </row>
    <row r="155" spans="1:33" ht="13.5" thickBot="1">
      <c r="A155" s="123" t="s">
        <v>96</v>
      </c>
      <c r="B155" s="130" t="s">
        <v>87</v>
      </c>
      <c r="C155" s="133" t="s">
        <v>110</v>
      </c>
      <c r="D155" s="134" t="s">
        <v>111</v>
      </c>
      <c r="E155" s="133" t="s">
        <v>110</v>
      </c>
      <c r="F155" s="134" t="s">
        <v>111</v>
      </c>
      <c r="G155" s="133" t="s">
        <v>110</v>
      </c>
      <c r="H155" s="134" t="s">
        <v>111</v>
      </c>
      <c r="I155" s="133" t="s">
        <v>110</v>
      </c>
      <c r="J155" s="134" t="s">
        <v>111</v>
      </c>
      <c r="K155" s="133" t="s">
        <v>110</v>
      </c>
      <c r="L155" s="134" t="s">
        <v>111</v>
      </c>
      <c r="M155" s="133" t="s">
        <v>110</v>
      </c>
      <c r="N155" s="134" t="s">
        <v>111</v>
      </c>
      <c r="O155" s="133" t="s">
        <v>110</v>
      </c>
      <c r="P155" s="134" t="s">
        <v>111</v>
      </c>
      <c r="Q155" s="133" t="s">
        <v>110</v>
      </c>
      <c r="R155" s="134" t="s">
        <v>111</v>
      </c>
      <c r="S155" s="133" t="s">
        <v>110</v>
      </c>
      <c r="T155" s="134" t="s">
        <v>111</v>
      </c>
      <c r="U155" s="133" t="s">
        <v>110</v>
      </c>
      <c r="V155" s="134" t="s">
        <v>111</v>
      </c>
      <c r="W155" s="133" t="s">
        <v>110</v>
      </c>
      <c r="X155" s="134" t="s">
        <v>111</v>
      </c>
      <c r="Y155" s="133" t="s">
        <v>110</v>
      </c>
      <c r="Z155" s="134" t="s">
        <v>111</v>
      </c>
      <c r="AA155" s="133" t="s">
        <v>110</v>
      </c>
      <c r="AB155" s="134" t="s">
        <v>111</v>
      </c>
      <c r="AC155" s="133" t="s">
        <v>110</v>
      </c>
      <c r="AD155" s="134" t="s">
        <v>111</v>
      </c>
      <c r="AE155" s="133" t="s">
        <v>110</v>
      </c>
      <c r="AF155" s="134" t="s">
        <v>111</v>
      </c>
      <c r="AG155" s="359"/>
    </row>
    <row r="156" spans="1:33" ht="16.5" thickBot="1">
      <c r="A156" s="61" t="s">
        <v>126</v>
      </c>
      <c r="B156" s="42"/>
      <c r="C156" s="41"/>
      <c r="D156" s="43"/>
      <c r="E156" s="41"/>
      <c r="F156" s="43"/>
      <c r="G156" s="41"/>
      <c r="H156" s="43"/>
      <c r="I156" s="41"/>
      <c r="J156" s="43"/>
      <c r="K156" s="41"/>
      <c r="L156" s="43"/>
      <c r="M156" s="41"/>
      <c r="N156" s="43"/>
      <c r="O156" s="41"/>
      <c r="P156" s="43"/>
      <c r="Q156" s="41"/>
      <c r="R156" s="43"/>
      <c r="S156" s="41"/>
      <c r="T156" s="43"/>
      <c r="U156" s="41"/>
      <c r="V156" s="43"/>
      <c r="W156" s="41"/>
      <c r="X156" s="43"/>
      <c r="Y156" s="41"/>
      <c r="Z156" s="43"/>
      <c r="AA156" s="41"/>
      <c r="AB156" s="43"/>
      <c r="AC156" s="41"/>
      <c r="AD156" s="43"/>
      <c r="AE156" s="41"/>
      <c r="AF156" s="43"/>
      <c r="AG156" s="359"/>
    </row>
    <row r="157" spans="1:33" ht="14.25" customHeight="1">
      <c r="A157" s="127" t="str">
        <f>CONCATENATE("Rip-Rap 3/8 to 1/4 " &amp; IF(Metric,"m3", "C.Y.") &amp; " pieces, grouted")</f>
        <v>Rip-Rap 3/8 to 1/4 C.Y. pieces, grouted</v>
      </c>
      <c r="B157" s="91" t="str">
        <f t="shared" ref="B157:B163" si="5">IF(Metric,"m2","S.Y.")</f>
        <v>S.Y.</v>
      </c>
      <c r="C157" s="371">
        <v>24</v>
      </c>
      <c r="D157" s="351"/>
      <c r="E157" s="380">
        <v>24</v>
      </c>
      <c r="F157" s="351"/>
      <c r="G157" s="380">
        <v>24</v>
      </c>
      <c r="H157" s="351"/>
      <c r="I157" s="380">
        <v>24</v>
      </c>
      <c r="J157" s="351"/>
      <c r="K157" s="371"/>
      <c r="L157" s="351"/>
      <c r="M157" s="371"/>
      <c r="N157" s="351"/>
      <c r="O157" s="371"/>
      <c r="P157" s="351"/>
      <c r="Q157" s="371"/>
      <c r="R157" s="351"/>
      <c r="S157" s="371"/>
      <c r="T157" s="351"/>
      <c r="U157" s="371"/>
      <c r="V157" s="351"/>
      <c r="W157" s="371"/>
      <c r="X157" s="351"/>
      <c r="Y157" s="371"/>
      <c r="Z157" s="351"/>
      <c r="AA157" s="371"/>
      <c r="AB157" s="351"/>
      <c r="AC157" s="371"/>
      <c r="AD157" s="351"/>
      <c r="AE157" s="371"/>
      <c r="AF157" s="351"/>
      <c r="AG157" s="359"/>
    </row>
    <row r="158" spans="1:33" ht="14.25" customHeight="1">
      <c r="A158" s="127" t="str">
        <f>CONCATENATE("Rip-Rap " &amp; IF(Metric,"450 mm", "18 in") &amp; " min thick, no grout")</f>
        <v>Rip-Rap 18 in min thick, no grout</v>
      </c>
      <c r="B158" s="91" t="str">
        <f t="shared" si="5"/>
        <v>S.Y.</v>
      </c>
      <c r="C158" s="371">
        <v>7</v>
      </c>
      <c r="D158" s="351"/>
      <c r="E158" s="380">
        <v>7</v>
      </c>
      <c r="F158" s="351"/>
      <c r="G158" s="380">
        <v>7</v>
      </c>
      <c r="H158" s="351"/>
      <c r="I158" s="380">
        <v>7</v>
      </c>
      <c r="J158" s="351"/>
      <c r="K158" s="371"/>
      <c r="L158" s="351"/>
      <c r="M158" s="371"/>
      <c r="N158" s="351"/>
      <c r="O158" s="371"/>
      <c r="P158" s="351"/>
      <c r="Q158" s="371"/>
      <c r="R158" s="351"/>
      <c r="S158" s="371"/>
      <c r="T158" s="351"/>
      <c r="U158" s="371"/>
      <c r="V158" s="351"/>
      <c r="W158" s="371"/>
      <c r="X158" s="351"/>
      <c r="Y158" s="371"/>
      <c r="Z158" s="351"/>
      <c r="AA158" s="371"/>
      <c r="AB158" s="351"/>
      <c r="AC158" s="371"/>
      <c r="AD158" s="351"/>
      <c r="AE158" s="371"/>
      <c r="AF158" s="351"/>
      <c r="AG158" s="359"/>
    </row>
    <row r="159" spans="1:33" ht="14.25" customHeight="1">
      <c r="A159" s="127" t="str">
        <f>IF(Metric,"Gabions, 150 mm deep","Gabions,  6 in deep")</f>
        <v>Gabions,  6 in deep</v>
      </c>
      <c r="B159" s="91" t="str">
        <f t="shared" si="5"/>
        <v>S.Y.</v>
      </c>
      <c r="C159" s="371">
        <v>6.15</v>
      </c>
      <c r="D159" s="351"/>
      <c r="E159" s="380">
        <v>6.15</v>
      </c>
      <c r="F159" s="351"/>
      <c r="G159" s="380">
        <v>6.15</v>
      </c>
      <c r="H159" s="351"/>
      <c r="I159" s="380">
        <v>6.15</v>
      </c>
      <c r="J159" s="351"/>
      <c r="K159" s="371"/>
      <c r="L159" s="351"/>
      <c r="M159" s="371"/>
      <c r="N159" s="351"/>
      <c r="O159" s="371"/>
      <c r="P159" s="351"/>
      <c r="Q159" s="371"/>
      <c r="R159" s="351"/>
      <c r="S159" s="371"/>
      <c r="T159" s="351"/>
      <c r="U159" s="371"/>
      <c r="V159" s="351"/>
      <c r="W159" s="371"/>
      <c r="X159" s="351"/>
      <c r="Y159" s="371"/>
      <c r="Z159" s="351"/>
      <c r="AA159" s="371"/>
      <c r="AB159" s="351"/>
      <c r="AC159" s="371"/>
      <c r="AD159" s="351"/>
      <c r="AE159" s="371"/>
      <c r="AF159" s="351"/>
      <c r="AG159" s="359"/>
    </row>
    <row r="160" spans="1:33" ht="14.25" customHeight="1">
      <c r="A160" s="127" t="str">
        <f>IF(Metric,"Gabions, 230 mm deep","Gabions,  9 in deep")</f>
        <v>Gabions,  9 in deep</v>
      </c>
      <c r="B160" s="91" t="str">
        <f t="shared" si="5"/>
        <v>S.Y.</v>
      </c>
      <c r="C160" s="371">
        <v>9.1999999999999993</v>
      </c>
      <c r="D160" s="351"/>
      <c r="E160" s="380">
        <v>9.1999999999999993</v>
      </c>
      <c r="F160" s="351"/>
      <c r="G160" s="380">
        <v>9.1999999999999993</v>
      </c>
      <c r="H160" s="351"/>
      <c r="I160" s="380">
        <v>9.1999999999999993</v>
      </c>
      <c r="J160" s="351"/>
      <c r="K160" s="371"/>
      <c r="L160" s="351"/>
      <c r="M160" s="371"/>
      <c r="N160" s="351"/>
      <c r="O160" s="371"/>
      <c r="P160" s="351"/>
      <c r="Q160" s="371"/>
      <c r="R160" s="351"/>
      <c r="S160" s="371"/>
      <c r="T160" s="351"/>
      <c r="U160" s="371"/>
      <c r="V160" s="351"/>
      <c r="W160" s="371"/>
      <c r="X160" s="351"/>
      <c r="Y160" s="371"/>
      <c r="Z160" s="351"/>
      <c r="AA160" s="371"/>
      <c r="AB160" s="351"/>
      <c r="AC160" s="371"/>
      <c r="AD160" s="351"/>
      <c r="AE160" s="371"/>
      <c r="AF160" s="351"/>
      <c r="AG160" s="359"/>
    </row>
    <row r="161" spans="1:33" ht="14.25" customHeight="1">
      <c r="A161" s="127" t="str">
        <f>IF(Metric,"Gabions, 300 mm deep","Gabions,  12 in deep")</f>
        <v>Gabions,  12 in deep</v>
      </c>
      <c r="B161" s="91" t="str">
        <f t="shared" si="5"/>
        <v>S.Y.</v>
      </c>
      <c r="C161" s="371">
        <v>12.55</v>
      </c>
      <c r="D161" s="351"/>
      <c r="E161" s="380">
        <v>12.55</v>
      </c>
      <c r="F161" s="351"/>
      <c r="G161" s="380">
        <v>12.55</v>
      </c>
      <c r="H161" s="351"/>
      <c r="I161" s="380">
        <v>12.55</v>
      </c>
      <c r="J161" s="351"/>
      <c r="K161" s="371"/>
      <c r="L161" s="351"/>
      <c r="M161" s="371"/>
      <c r="N161" s="351"/>
      <c r="O161" s="371"/>
      <c r="P161" s="351"/>
      <c r="Q161" s="371"/>
      <c r="R161" s="351"/>
      <c r="S161" s="371"/>
      <c r="T161" s="351"/>
      <c r="U161" s="371"/>
      <c r="V161" s="351"/>
      <c r="W161" s="371"/>
      <c r="X161" s="351"/>
      <c r="Y161" s="371"/>
      <c r="Z161" s="351"/>
      <c r="AA161" s="371"/>
      <c r="AB161" s="351"/>
      <c r="AC161" s="371"/>
      <c r="AD161" s="351"/>
      <c r="AE161" s="371"/>
      <c r="AF161" s="351"/>
      <c r="AG161" s="359"/>
    </row>
    <row r="162" spans="1:33" ht="14.25" customHeight="1">
      <c r="A162" s="127" t="str">
        <f>IF(Metric,"Gabions, 450 mm deep","Gabions,  18 in deep")</f>
        <v>Gabions,  18 in deep</v>
      </c>
      <c r="B162" s="91" t="str">
        <f t="shared" si="5"/>
        <v>S.Y.</v>
      </c>
      <c r="C162" s="371">
        <v>15.9</v>
      </c>
      <c r="D162" s="351"/>
      <c r="E162" s="380">
        <v>15.9</v>
      </c>
      <c r="F162" s="351"/>
      <c r="G162" s="380">
        <v>15.9</v>
      </c>
      <c r="H162" s="351"/>
      <c r="I162" s="380">
        <v>15.9</v>
      </c>
      <c r="J162" s="351"/>
      <c r="K162" s="371"/>
      <c r="L162" s="351"/>
      <c r="M162" s="371"/>
      <c r="N162" s="351"/>
      <c r="O162" s="371"/>
      <c r="P162" s="351"/>
      <c r="Q162" s="371"/>
      <c r="R162" s="351"/>
      <c r="S162" s="371"/>
      <c r="T162" s="351"/>
      <c r="U162" s="371"/>
      <c r="V162" s="351"/>
      <c r="W162" s="371"/>
      <c r="X162" s="351"/>
      <c r="Y162" s="371"/>
      <c r="Z162" s="351"/>
      <c r="AA162" s="371"/>
      <c r="AB162" s="351"/>
      <c r="AC162" s="371"/>
      <c r="AD162" s="351"/>
      <c r="AE162" s="371"/>
      <c r="AF162" s="351"/>
      <c r="AG162" s="359"/>
    </row>
    <row r="163" spans="1:33" ht="14.25" customHeight="1" thickBot="1">
      <c r="A163" s="127" t="str">
        <f>IF(Metric,"Gabions, 1 m deep","Gabions,  36 in deep")</f>
        <v>Gabions,  36 in deep</v>
      </c>
      <c r="B163" s="91" t="str">
        <f t="shared" si="5"/>
        <v>S.Y.</v>
      </c>
      <c r="C163" s="371">
        <v>26</v>
      </c>
      <c r="D163" s="351"/>
      <c r="E163" s="380">
        <v>26</v>
      </c>
      <c r="F163" s="351"/>
      <c r="G163" s="380">
        <v>26</v>
      </c>
      <c r="H163" s="351"/>
      <c r="I163" s="380">
        <v>26</v>
      </c>
      <c r="J163" s="351"/>
      <c r="K163" s="371"/>
      <c r="L163" s="351"/>
      <c r="M163" s="371"/>
      <c r="N163" s="351"/>
      <c r="O163" s="371"/>
      <c r="P163" s="351"/>
      <c r="Q163" s="371"/>
      <c r="R163" s="351"/>
      <c r="S163" s="371"/>
      <c r="T163" s="351"/>
      <c r="U163" s="371"/>
      <c r="V163" s="351"/>
      <c r="W163" s="371"/>
      <c r="X163" s="351"/>
      <c r="Y163" s="371"/>
      <c r="Z163" s="351"/>
      <c r="AA163" s="371"/>
      <c r="AB163" s="351"/>
      <c r="AC163" s="371"/>
      <c r="AD163" s="351"/>
      <c r="AE163" s="371"/>
      <c r="AF163" s="351"/>
      <c r="AG163" s="359"/>
    </row>
    <row r="164" spans="1:33" ht="16.5" thickBot="1">
      <c r="A164" s="61" t="s">
        <v>127</v>
      </c>
      <c r="B164" s="42"/>
      <c r="C164" s="41"/>
      <c r="D164" s="43"/>
      <c r="E164" s="41"/>
      <c r="F164" s="43"/>
      <c r="G164" s="41"/>
      <c r="H164" s="43"/>
      <c r="I164" s="41"/>
      <c r="J164" s="43"/>
      <c r="K164" s="41"/>
      <c r="L164" s="43"/>
      <c r="M164" s="41"/>
      <c r="N164" s="43"/>
      <c r="O164" s="41"/>
      <c r="P164" s="43"/>
      <c r="Q164" s="41"/>
      <c r="R164" s="43"/>
      <c r="S164" s="41"/>
      <c r="T164" s="43"/>
      <c r="U164" s="41"/>
      <c r="V164" s="43"/>
      <c r="W164" s="41"/>
      <c r="X164" s="43"/>
      <c r="Y164" s="41"/>
      <c r="Z164" s="43"/>
      <c r="AA164" s="41"/>
      <c r="AB164" s="43"/>
      <c r="AC164" s="41"/>
      <c r="AD164" s="43"/>
      <c r="AE164" s="41"/>
      <c r="AF164" s="43"/>
      <c r="AG164" s="359"/>
    </row>
    <row r="165" spans="1:33" ht="13.5" thickBot="1">
      <c r="A165" s="123" t="s">
        <v>96</v>
      </c>
      <c r="B165" s="130" t="s">
        <v>87</v>
      </c>
      <c r="C165" s="133" t="s">
        <v>110</v>
      </c>
      <c r="D165" s="134" t="s">
        <v>111</v>
      </c>
      <c r="E165" s="133" t="s">
        <v>110</v>
      </c>
      <c r="F165" s="134" t="s">
        <v>111</v>
      </c>
      <c r="G165" s="133" t="s">
        <v>110</v>
      </c>
      <c r="H165" s="134" t="s">
        <v>111</v>
      </c>
      <c r="I165" s="133" t="s">
        <v>110</v>
      </c>
      <c r="J165" s="134" t="s">
        <v>111</v>
      </c>
      <c r="K165" s="133" t="s">
        <v>110</v>
      </c>
      <c r="L165" s="134" t="s">
        <v>111</v>
      </c>
      <c r="M165" s="133" t="s">
        <v>110</v>
      </c>
      <c r="N165" s="134" t="s">
        <v>111</v>
      </c>
      <c r="O165" s="133" t="s">
        <v>110</v>
      </c>
      <c r="P165" s="134" t="s">
        <v>111</v>
      </c>
      <c r="Q165" s="133" t="s">
        <v>110</v>
      </c>
      <c r="R165" s="134" t="s">
        <v>111</v>
      </c>
      <c r="S165" s="133" t="s">
        <v>110</v>
      </c>
      <c r="T165" s="134" t="s">
        <v>111</v>
      </c>
      <c r="U165" s="133" t="s">
        <v>110</v>
      </c>
      <c r="V165" s="134" t="s">
        <v>111</v>
      </c>
      <c r="W165" s="133" t="s">
        <v>110</v>
      </c>
      <c r="X165" s="134" t="s">
        <v>111</v>
      </c>
      <c r="Y165" s="133" t="s">
        <v>110</v>
      </c>
      <c r="Z165" s="134" t="s">
        <v>111</v>
      </c>
      <c r="AA165" s="133" t="s">
        <v>110</v>
      </c>
      <c r="AB165" s="134" t="s">
        <v>111</v>
      </c>
      <c r="AC165" s="133" t="s">
        <v>110</v>
      </c>
      <c r="AD165" s="134" t="s">
        <v>111</v>
      </c>
      <c r="AE165" s="133" t="s">
        <v>110</v>
      </c>
      <c r="AF165" s="134" t="s">
        <v>111</v>
      </c>
      <c r="AG165" s="359"/>
    </row>
    <row r="166" spans="1:33" ht="14.25" customHeight="1">
      <c r="A166" s="129" t="s">
        <v>128</v>
      </c>
      <c r="B166" s="93" t="str">
        <f>IF(Metric,"m2","S.F.")</f>
        <v>S.F.</v>
      </c>
      <c r="C166" s="371"/>
      <c r="D166" s="351"/>
      <c r="E166" s="371"/>
      <c r="F166" s="351"/>
      <c r="G166" s="371"/>
      <c r="H166" s="351"/>
      <c r="I166" s="371"/>
      <c r="J166" s="351"/>
      <c r="K166" s="371"/>
      <c r="L166" s="351"/>
      <c r="M166" s="371"/>
      <c r="N166" s="351"/>
      <c r="O166" s="371"/>
      <c r="P166" s="351"/>
      <c r="Q166" s="371"/>
      <c r="R166" s="351"/>
      <c r="S166" s="371"/>
      <c r="T166" s="351"/>
      <c r="U166" s="371"/>
      <c r="V166" s="351"/>
      <c r="W166" s="371"/>
      <c r="X166" s="351"/>
      <c r="Y166" s="371"/>
      <c r="Z166" s="351"/>
      <c r="AA166" s="371"/>
      <c r="AB166" s="351"/>
      <c r="AC166" s="371"/>
      <c r="AD166" s="351"/>
      <c r="AE166" s="371"/>
      <c r="AF166" s="351"/>
      <c r="AG166" s="359"/>
    </row>
    <row r="167" spans="1:33" ht="14.25" customHeight="1" thickBot="1">
      <c r="A167" s="127" t="s">
        <v>129</v>
      </c>
      <c r="B167" s="91" t="str">
        <f>IF(Metric,"m2","S.F.")</f>
        <v>S.F.</v>
      </c>
      <c r="C167" s="371"/>
      <c r="D167" s="351"/>
      <c r="E167" s="371"/>
      <c r="F167" s="351"/>
      <c r="G167" s="371"/>
      <c r="H167" s="351"/>
      <c r="I167" s="371"/>
      <c r="J167" s="351"/>
      <c r="K167" s="371"/>
      <c r="L167" s="351"/>
      <c r="M167" s="371"/>
      <c r="N167" s="351"/>
      <c r="O167" s="371"/>
      <c r="P167" s="351"/>
      <c r="Q167" s="371"/>
      <c r="R167" s="351"/>
      <c r="S167" s="371"/>
      <c r="T167" s="351"/>
      <c r="U167" s="371"/>
      <c r="V167" s="351"/>
      <c r="W167" s="371"/>
      <c r="X167" s="351"/>
      <c r="Y167" s="371"/>
      <c r="Z167" s="351"/>
      <c r="AA167" s="371"/>
      <c r="AB167" s="351"/>
      <c r="AC167" s="371"/>
      <c r="AD167" s="351"/>
      <c r="AE167" s="371"/>
      <c r="AF167" s="351"/>
      <c r="AG167" s="359"/>
    </row>
    <row r="168" spans="1:33" ht="13.5" thickBot="1">
      <c r="A168" s="237" t="s">
        <v>96</v>
      </c>
      <c r="B168" s="238" t="s">
        <v>87</v>
      </c>
      <c r="C168" s="133"/>
      <c r="D168" s="134" t="s">
        <v>110</v>
      </c>
      <c r="E168" s="133"/>
      <c r="F168" s="134" t="s">
        <v>110</v>
      </c>
      <c r="G168" s="133"/>
      <c r="H168" s="134" t="s">
        <v>110</v>
      </c>
      <c r="I168" s="133"/>
      <c r="J168" s="134" t="s">
        <v>110</v>
      </c>
      <c r="K168" s="133"/>
      <c r="L168" s="134" t="s">
        <v>110</v>
      </c>
      <c r="M168" s="133"/>
      <c r="N168" s="134" t="s">
        <v>110</v>
      </c>
      <c r="O168" s="133"/>
      <c r="P168" s="134" t="s">
        <v>110</v>
      </c>
      <c r="Q168" s="133"/>
      <c r="R168" s="134" t="s">
        <v>110</v>
      </c>
      <c r="S168" s="133"/>
      <c r="T168" s="134" t="s">
        <v>110</v>
      </c>
      <c r="U168" s="133"/>
      <c r="V168" s="134" t="s">
        <v>110</v>
      </c>
      <c r="W168" s="133"/>
      <c r="X168" s="134" t="s">
        <v>110</v>
      </c>
      <c r="Y168" s="133"/>
      <c r="Z168" s="134" t="s">
        <v>110</v>
      </c>
      <c r="AA168" s="133"/>
      <c r="AB168" s="134" t="s">
        <v>110</v>
      </c>
      <c r="AC168" s="133"/>
      <c r="AD168" s="134" t="s">
        <v>110</v>
      </c>
      <c r="AE168" s="133"/>
      <c r="AF168" s="134" t="s">
        <v>110</v>
      </c>
      <c r="AG168" s="359"/>
    </row>
    <row r="169" spans="1:33" ht="14.25" customHeight="1" thickBot="1">
      <c r="A169" s="235" t="str">
        <f>IF(Metric,"1.5mm HDEP Liner","60 mil HDPE Liner")</f>
        <v>60 mil HDPE Liner</v>
      </c>
      <c r="B169" s="236" t="str">
        <f>IF(Metric,"m2","S.F.")</f>
        <v>S.F.</v>
      </c>
      <c r="C169" s="50"/>
      <c r="D169" s="344">
        <v>0.44</v>
      </c>
      <c r="E169" s="50"/>
      <c r="F169" s="379">
        <v>0.44</v>
      </c>
      <c r="G169" s="50"/>
      <c r="H169" s="379">
        <v>0.44</v>
      </c>
      <c r="I169" s="50"/>
      <c r="J169" s="379">
        <v>0.44</v>
      </c>
      <c r="K169" s="50"/>
      <c r="L169" s="344"/>
      <c r="M169" s="50"/>
      <c r="N169" s="344"/>
      <c r="O169" s="50"/>
      <c r="P169" s="344"/>
      <c r="Q169" s="50"/>
      <c r="R169" s="344"/>
      <c r="S169" s="50"/>
      <c r="T169" s="344"/>
      <c r="U169" s="50"/>
      <c r="V169" s="344"/>
      <c r="W169" s="50"/>
      <c r="X169" s="344"/>
      <c r="Y169" s="50"/>
      <c r="Z169" s="344"/>
      <c r="AA169" s="50"/>
      <c r="AB169" s="344"/>
      <c r="AC169" s="50"/>
      <c r="AD169" s="344"/>
      <c r="AE169" s="50"/>
      <c r="AF169" s="344"/>
      <c r="AG169" s="359"/>
    </row>
    <row r="170" spans="1:33" ht="16.5" thickBot="1">
      <c r="A170" s="61" t="s">
        <v>311</v>
      </c>
      <c r="B170" s="42"/>
      <c r="C170" s="41"/>
      <c r="D170" s="43"/>
      <c r="E170" s="41"/>
      <c r="F170" s="43"/>
      <c r="G170" s="41"/>
      <c r="H170" s="43"/>
      <c r="I170" s="41"/>
      <c r="J170" s="43"/>
      <c r="K170" s="41"/>
      <c r="L170" s="43"/>
      <c r="M170" s="41"/>
      <c r="N170" s="43"/>
      <c r="O170" s="41"/>
      <c r="P170" s="43"/>
      <c r="Q170" s="41"/>
      <c r="R170" s="43"/>
      <c r="S170" s="41"/>
      <c r="T170" s="43"/>
      <c r="U170" s="41"/>
      <c r="V170" s="43"/>
      <c r="W170" s="41"/>
      <c r="X170" s="43"/>
      <c r="Y170" s="41"/>
      <c r="Z170" s="43"/>
      <c r="AA170" s="41"/>
      <c r="AB170" s="43"/>
      <c r="AC170" s="41"/>
      <c r="AD170" s="43"/>
      <c r="AE170" s="41"/>
      <c r="AF170" s="43"/>
      <c r="AG170" s="359"/>
    </row>
    <row r="171" spans="1:33" ht="13.5" thickBot="1">
      <c r="A171" s="123" t="s">
        <v>96</v>
      </c>
      <c r="B171" s="130" t="s">
        <v>87</v>
      </c>
      <c r="C171" s="133"/>
      <c r="D171" s="134" t="s">
        <v>110</v>
      </c>
      <c r="E171" s="133"/>
      <c r="F171" s="134" t="s">
        <v>110</v>
      </c>
      <c r="G171" s="133"/>
      <c r="H171" s="134" t="s">
        <v>110</v>
      </c>
      <c r="I171" s="133"/>
      <c r="J171" s="134" t="s">
        <v>110</v>
      </c>
      <c r="K171" s="133"/>
      <c r="L171" s="134" t="s">
        <v>110</v>
      </c>
      <c r="M171" s="133"/>
      <c r="N171" s="134" t="s">
        <v>110</v>
      </c>
      <c r="O171" s="133"/>
      <c r="P171" s="134" t="s">
        <v>110</v>
      </c>
      <c r="Q171" s="133"/>
      <c r="R171" s="134" t="s">
        <v>110</v>
      </c>
      <c r="S171" s="133"/>
      <c r="T171" s="134" t="s">
        <v>110</v>
      </c>
      <c r="U171" s="133"/>
      <c r="V171" s="134" t="s">
        <v>110</v>
      </c>
      <c r="W171" s="133"/>
      <c r="X171" s="134" t="s">
        <v>110</v>
      </c>
      <c r="Y171" s="133"/>
      <c r="Z171" s="134" t="s">
        <v>110</v>
      </c>
      <c r="AA171" s="133"/>
      <c r="AB171" s="134" t="s">
        <v>110</v>
      </c>
      <c r="AC171" s="133"/>
      <c r="AD171" s="134" t="s">
        <v>110</v>
      </c>
      <c r="AE171" s="133"/>
      <c r="AF171" s="134" t="s">
        <v>110</v>
      </c>
      <c r="AG171" s="359"/>
    </row>
    <row r="172" spans="1:33" ht="14.25" customHeight="1">
      <c r="A172" s="51" t="s">
        <v>312</v>
      </c>
      <c r="B172" s="137" t="s">
        <v>314</v>
      </c>
      <c r="C172" s="50"/>
      <c r="D172" s="344">
        <v>199</v>
      </c>
      <c r="E172" s="50"/>
      <c r="F172" s="379">
        <v>199</v>
      </c>
      <c r="G172" s="50"/>
      <c r="H172" s="379">
        <v>199</v>
      </c>
      <c r="I172" s="50"/>
      <c r="J172" s="379">
        <v>199</v>
      </c>
      <c r="K172" s="50"/>
      <c r="L172" s="344"/>
      <c r="M172" s="50"/>
      <c r="N172" s="344"/>
      <c r="O172" s="50"/>
      <c r="P172" s="344"/>
      <c r="Q172" s="50"/>
      <c r="R172" s="344"/>
      <c r="S172" s="50"/>
      <c r="T172" s="344"/>
      <c r="U172" s="50"/>
      <c r="V172" s="344"/>
      <c r="W172" s="50"/>
      <c r="X172" s="344"/>
      <c r="Y172" s="50"/>
      <c r="Z172" s="344"/>
      <c r="AA172" s="50"/>
      <c r="AB172" s="344"/>
      <c r="AC172" s="50"/>
      <c r="AD172" s="344"/>
      <c r="AE172" s="50"/>
      <c r="AF172" s="344"/>
      <c r="AG172" s="359"/>
    </row>
    <row r="173" spans="1:33" ht="14.25" customHeight="1">
      <c r="A173" s="51" t="s">
        <v>313</v>
      </c>
      <c r="B173" s="137" t="s">
        <v>314</v>
      </c>
      <c r="C173" s="50"/>
      <c r="D173" s="344">
        <v>217.2</v>
      </c>
      <c r="E173" s="50"/>
      <c r="F173" s="379">
        <v>217.2</v>
      </c>
      <c r="G173" s="50"/>
      <c r="H173" s="379">
        <v>217.2</v>
      </c>
      <c r="I173" s="50"/>
      <c r="J173" s="379">
        <v>217.2</v>
      </c>
      <c r="K173" s="50"/>
      <c r="L173" s="344"/>
      <c r="M173" s="50"/>
      <c r="N173" s="344"/>
      <c r="O173" s="50"/>
      <c r="P173" s="344"/>
      <c r="Q173" s="50"/>
      <c r="R173" s="344"/>
      <c r="S173" s="50"/>
      <c r="T173" s="344"/>
      <c r="U173" s="50"/>
      <c r="V173" s="344"/>
      <c r="W173" s="50"/>
      <c r="X173" s="344"/>
      <c r="Y173" s="50"/>
      <c r="Z173" s="344"/>
      <c r="AA173" s="50"/>
      <c r="AB173" s="344"/>
      <c r="AC173" s="50"/>
      <c r="AD173" s="344"/>
      <c r="AE173" s="50"/>
      <c r="AF173" s="344"/>
      <c r="AG173" s="359"/>
    </row>
    <row r="174" spans="1:33" ht="13.5" thickBot="1">
      <c r="A174" s="231"/>
      <c r="B174" s="232"/>
      <c r="C174" s="103"/>
      <c r="D174" s="67"/>
      <c r="E174" s="103"/>
      <c r="F174" s="67"/>
      <c r="G174" s="103"/>
      <c r="H174" s="67"/>
      <c r="I174" s="103"/>
      <c r="J174" s="67"/>
      <c r="K174" s="103"/>
      <c r="L174" s="67"/>
      <c r="M174" s="103"/>
      <c r="N174" s="67"/>
      <c r="O174" s="103"/>
      <c r="P174" s="67"/>
      <c r="Q174" s="103"/>
      <c r="R174" s="67"/>
      <c r="S174" s="103"/>
      <c r="T174" s="67"/>
      <c r="U174" s="103"/>
      <c r="V174" s="67"/>
      <c r="W174" s="103"/>
      <c r="X174" s="67"/>
      <c r="Y174" s="103"/>
      <c r="Z174" s="67"/>
      <c r="AA174" s="103"/>
      <c r="AB174" s="67"/>
      <c r="AC174" s="103"/>
      <c r="AD174" s="67"/>
      <c r="AE174" s="103"/>
      <c r="AF174" s="67"/>
      <c r="AG174" s="359"/>
    </row>
    <row r="175" spans="1:33" ht="16.5" thickBot="1">
      <c r="A175" s="108" t="s">
        <v>167</v>
      </c>
      <c r="B175" s="110"/>
      <c r="C175" s="109"/>
      <c r="D175" s="110"/>
      <c r="E175" s="109"/>
      <c r="F175" s="110"/>
      <c r="G175" s="109"/>
      <c r="H175" s="110"/>
      <c r="I175" s="109"/>
      <c r="J175" s="110"/>
      <c r="K175" s="109"/>
      <c r="L175" s="110"/>
      <c r="M175" s="109"/>
      <c r="N175" s="110"/>
      <c r="O175" s="109"/>
      <c r="P175" s="110"/>
      <c r="Q175" s="109"/>
      <c r="R175" s="110"/>
      <c r="S175" s="109"/>
      <c r="T175" s="110"/>
      <c r="U175" s="109"/>
      <c r="V175" s="110"/>
      <c r="W175" s="109"/>
      <c r="X175" s="110"/>
      <c r="Y175" s="109"/>
      <c r="Z175" s="110"/>
      <c r="AA175" s="109"/>
      <c r="AB175" s="110"/>
      <c r="AC175" s="109"/>
      <c r="AD175" s="110"/>
      <c r="AE175" s="109"/>
      <c r="AF175" s="110"/>
      <c r="AG175" s="359"/>
    </row>
    <row r="176" spans="1:33" ht="13.5" thickBot="1">
      <c r="A176" s="123" t="s">
        <v>96</v>
      </c>
      <c r="B176" s="130" t="s">
        <v>87</v>
      </c>
      <c r="C176" s="133" t="s">
        <v>40</v>
      </c>
      <c r="D176" s="134" t="s">
        <v>28</v>
      </c>
      <c r="E176" s="133" t="s">
        <v>40</v>
      </c>
      <c r="F176" s="134" t="s">
        <v>28</v>
      </c>
      <c r="G176" s="133" t="s">
        <v>40</v>
      </c>
      <c r="H176" s="134" t="s">
        <v>28</v>
      </c>
      <c r="I176" s="133" t="s">
        <v>40</v>
      </c>
      <c r="J176" s="134" t="s">
        <v>28</v>
      </c>
      <c r="K176" s="133" t="s">
        <v>40</v>
      </c>
      <c r="L176" s="134" t="s">
        <v>28</v>
      </c>
      <c r="M176" s="133" t="s">
        <v>40</v>
      </c>
      <c r="N176" s="134" t="s">
        <v>28</v>
      </c>
      <c r="O176" s="133" t="s">
        <v>40</v>
      </c>
      <c r="P176" s="134" t="s">
        <v>28</v>
      </c>
      <c r="Q176" s="133" t="s">
        <v>40</v>
      </c>
      <c r="R176" s="134" t="s">
        <v>28</v>
      </c>
      <c r="S176" s="133" t="s">
        <v>40</v>
      </c>
      <c r="T176" s="134" t="s">
        <v>28</v>
      </c>
      <c r="U176" s="133" t="s">
        <v>40</v>
      </c>
      <c r="V176" s="134" t="s">
        <v>28</v>
      </c>
      <c r="W176" s="133" t="s">
        <v>40</v>
      </c>
      <c r="X176" s="134" t="s">
        <v>28</v>
      </c>
      <c r="Y176" s="133" t="s">
        <v>40</v>
      </c>
      <c r="Z176" s="134" t="s">
        <v>28</v>
      </c>
      <c r="AA176" s="133" t="s">
        <v>40</v>
      </c>
      <c r="AB176" s="134" t="s">
        <v>28</v>
      </c>
      <c r="AC176" s="133" t="s">
        <v>40</v>
      </c>
      <c r="AD176" s="134" t="s">
        <v>28</v>
      </c>
      <c r="AE176" s="133" t="s">
        <v>40</v>
      </c>
      <c r="AF176" s="134" t="s">
        <v>28</v>
      </c>
      <c r="AG176" s="359"/>
    </row>
    <row r="177" spans="1:33" ht="16.5" thickBot="1">
      <c r="A177" s="61" t="s">
        <v>168</v>
      </c>
      <c r="B177" s="43"/>
      <c r="C177" s="41"/>
      <c r="D177" s="43"/>
      <c r="E177" s="41"/>
      <c r="F177" s="43"/>
      <c r="G177" s="41"/>
      <c r="H177" s="43"/>
      <c r="I177" s="41"/>
      <c r="J177" s="43"/>
      <c r="K177" s="41"/>
      <c r="L177" s="43"/>
      <c r="M177" s="41"/>
      <c r="N177" s="43"/>
      <c r="O177" s="41"/>
      <c r="P177" s="43"/>
      <c r="Q177" s="41"/>
      <c r="R177" s="43"/>
      <c r="S177" s="41"/>
      <c r="T177" s="43"/>
      <c r="U177" s="41"/>
      <c r="V177" s="43"/>
      <c r="W177" s="41"/>
      <c r="X177" s="43"/>
      <c r="Y177" s="41"/>
      <c r="Z177" s="43"/>
      <c r="AA177" s="41"/>
      <c r="AB177" s="43"/>
      <c r="AC177" s="41"/>
      <c r="AD177" s="43"/>
      <c r="AE177" s="41"/>
      <c r="AF177" s="43"/>
      <c r="AG177" s="359"/>
    </row>
    <row r="178" spans="1:33" ht="14.25" customHeight="1">
      <c r="A178" s="127" t="s">
        <v>169</v>
      </c>
      <c r="B178" s="137" t="str">
        <f>IF(Metric,"m to pump","ft to pump")</f>
        <v>ft to pump</v>
      </c>
      <c r="C178" s="371">
        <v>9.7200000000000006</v>
      </c>
      <c r="D178" s="344">
        <v>22.82</v>
      </c>
      <c r="E178" s="380">
        <v>9.7200000000000006</v>
      </c>
      <c r="F178" s="379">
        <v>22.82</v>
      </c>
      <c r="G178" s="380">
        <v>9.7200000000000006</v>
      </c>
      <c r="H178" s="379">
        <v>22.82</v>
      </c>
      <c r="I178" s="380">
        <v>9.7200000000000006</v>
      </c>
      <c r="J178" s="379">
        <v>22.82</v>
      </c>
      <c r="K178" s="371"/>
      <c r="L178" s="344"/>
      <c r="M178" s="371"/>
      <c r="N178" s="344"/>
      <c r="O178" s="371"/>
      <c r="P178" s="344"/>
      <c r="Q178" s="371"/>
      <c r="R178" s="344"/>
      <c r="S178" s="371"/>
      <c r="T178" s="344"/>
      <c r="U178" s="371"/>
      <c r="V178" s="344"/>
      <c r="W178" s="371"/>
      <c r="X178" s="344"/>
      <c r="Y178" s="371"/>
      <c r="Z178" s="344"/>
      <c r="AA178" s="371"/>
      <c r="AB178" s="344"/>
      <c r="AC178" s="371"/>
      <c r="AD178" s="344"/>
      <c r="AE178" s="371"/>
      <c r="AF178" s="344"/>
      <c r="AG178" s="359"/>
    </row>
    <row r="179" spans="1:33" ht="14.25" customHeight="1" thickBot="1">
      <c r="A179" s="127" t="s">
        <v>170</v>
      </c>
      <c r="B179" s="137" t="str">
        <f>IF(Metric,"m to pump","ft to pump")</f>
        <v>ft to pump</v>
      </c>
      <c r="C179" s="371">
        <v>9.7200000000000006</v>
      </c>
      <c r="D179" s="344">
        <v>22.82</v>
      </c>
      <c r="E179" s="380">
        <v>9.7200000000000006</v>
      </c>
      <c r="F179" s="379">
        <v>22.82</v>
      </c>
      <c r="G179" s="380">
        <v>9.7200000000000006</v>
      </c>
      <c r="H179" s="379">
        <v>22.82</v>
      </c>
      <c r="I179" s="380">
        <v>9.7200000000000006</v>
      </c>
      <c r="J179" s="379">
        <v>22.82</v>
      </c>
      <c r="K179" s="371"/>
      <c r="L179" s="344"/>
      <c r="M179" s="371"/>
      <c r="N179" s="344"/>
      <c r="O179" s="371"/>
      <c r="P179" s="344"/>
      <c r="Q179" s="371"/>
      <c r="R179" s="344"/>
      <c r="S179" s="371"/>
      <c r="T179" s="344"/>
      <c r="U179" s="371"/>
      <c r="V179" s="344"/>
      <c r="W179" s="371"/>
      <c r="X179" s="344"/>
      <c r="Y179" s="371"/>
      <c r="Z179" s="344"/>
      <c r="AA179" s="371"/>
      <c r="AB179" s="344"/>
      <c r="AC179" s="371"/>
      <c r="AD179" s="344"/>
      <c r="AE179" s="371"/>
      <c r="AF179" s="344"/>
      <c r="AG179" s="359"/>
    </row>
    <row r="180" spans="1:33" ht="15">
      <c r="A180" s="23"/>
      <c r="B180" s="24"/>
      <c r="C180" s="135"/>
      <c r="D180" s="59"/>
      <c r="E180" s="135"/>
      <c r="F180" s="59"/>
      <c r="G180" s="135"/>
      <c r="H180" s="59"/>
      <c r="I180" s="135"/>
      <c r="J180" s="59"/>
      <c r="K180" s="135"/>
      <c r="L180" s="59"/>
      <c r="M180" s="135"/>
      <c r="N180" s="59"/>
      <c r="O180" s="135"/>
      <c r="P180" s="59"/>
      <c r="Q180" s="135"/>
      <c r="R180" s="59"/>
      <c r="S180" s="135"/>
      <c r="T180" s="59"/>
      <c r="U180" s="135"/>
      <c r="V180" s="59"/>
      <c r="W180" s="135"/>
      <c r="X180" s="59"/>
      <c r="Y180" s="135"/>
      <c r="Z180" s="59"/>
      <c r="AA180" s="135"/>
      <c r="AB180" s="59"/>
      <c r="AC180" s="135"/>
      <c r="AD180" s="59"/>
      <c r="AE180" s="135"/>
      <c r="AF180" s="59"/>
      <c r="AG180" s="359"/>
    </row>
    <row r="181" spans="1:33" ht="15">
      <c r="A181" s="121" t="s">
        <v>79</v>
      </c>
      <c r="B181" s="138"/>
      <c r="C181" s="262"/>
      <c r="D181" s="263"/>
      <c r="E181" s="262"/>
      <c r="F181" s="263"/>
      <c r="G181" s="262"/>
      <c r="H181" s="263"/>
      <c r="I181" s="262"/>
      <c r="J181" s="263"/>
      <c r="K181" s="262"/>
      <c r="L181" s="263"/>
      <c r="M181" s="136"/>
      <c r="N181" s="36"/>
      <c r="O181" s="136"/>
      <c r="P181" s="36"/>
      <c r="Q181" s="136"/>
      <c r="R181" s="36"/>
      <c r="S181" s="136"/>
      <c r="T181" s="36"/>
      <c r="U181" s="136"/>
      <c r="V181" s="36"/>
      <c r="W181" s="136"/>
      <c r="X181" s="36"/>
      <c r="Y181" s="136"/>
      <c r="Z181" s="36"/>
      <c r="AA181" s="136"/>
      <c r="AB181" s="36"/>
      <c r="AC181" s="136"/>
      <c r="AD181" s="36"/>
      <c r="AE181" s="136"/>
      <c r="AF181" s="36"/>
      <c r="AG181" s="359"/>
    </row>
    <row r="182" spans="1:33" ht="26.25" customHeight="1" thickBot="1">
      <c r="A182" s="423" t="s">
        <v>205</v>
      </c>
      <c r="B182" s="431"/>
      <c r="C182" s="418" t="s">
        <v>489</v>
      </c>
      <c r="D182" s="418">
        <v>0</v>
      </c>
      <c r="E182" s="432" t="s">
        <v>489</v>
      </c>
      <c r="F182" s="432">
        <v>0</v>
      </c>
      <c r="G182" s="432" t="s">
        <v>489</v>
      </c>
      <c r="H182" s="432">
        <v>0</v>
      </c>
      <c r="I182" s="432" t="s">
        <v>489</v>
      </c>
      <c r="J182" s="432">
        <v>0</v>
      </c>
      <c r="K182" s="417"/>
      <c r="L182" s="417"/>
      <c r="M182" s="417"/>
      <c r="N182" s="417"/>
      <c r="O182" s="417"/>
      <c r="P182" s="417"/>
      <c r="Q182" s="417"/>
      <c r="R182" s="417"/>
      <c r="S182" s="417"/>
      <c r="T182" s="417"/>
      <c r="U182" s="417"/>
      <c r="V182" s="417"/>
      <c r="W182" s="417"/>
      <c r="X182" s="417"/>
      <c r="Y182" s="417"/>
      <c r="Z182" s="417"/>
      <c r="AA182" s="417"/>
      <c r="AB182" s="417"/>
      <c r="AC182" s="417"/>
      <c r="AD182" s="417"/>
      <c r="AE182" s="417"/>
      <c r="AF182" s="417"/>
      <c r="AG182" s="359"/>
    </row>
    <row r="183" spans="1:33" ht="26.25" customHeight="1">
      <c r="A183" s="361"/>
      <c r="B183" s="361"/>
      <c r="C183" s="361"/>
      <c r="D183" s="361"/>
      <c r="E183" s="361"/>
      <c r="F183" s="361"/>
      <c r="G183" s="361"/>
      <c r="H183" s="361"/>
      <c r="I183" s="361"/>
      <c r="J183" s="361"/>
      <c r="K183" s="361"/>
      <c r="L183" s="361"/>
      <c r="M183" s="361"/>
      <c r="N183" s="361"/>
      <c r="O183" s="361"/>
      <c r="P183" s="361"/>
      <c r="Q183" s="361"/>
      <c r="R183" s="361"/>
      <c r="S183" s="361"/>
      <c r="T183" s="361"/>
      <c r="U183" s="361"/>
      <c r="V183" s="361"/>
      <c r="W183" s="361"/>
      <c r="X183" s="361"/>
      <c r="Y183" s="361"/>
      <c r="Z183" s="361"/>
      <c r="AA183" s="361"/>
      <c r="AB183" s="361"/>
      <c r="AC183" s="361"/>
      <c r="AD183" s="361"/>
      <c r="AE183" s="361"/>
      <c r="AF183" s="361"/>
    </row>
  </sheetData>
  <sheetProtection password="E51C" sheet="1" objects="1" scenarios="1"/>
  <protectedRanges>
    <protectedRange algorithmName="SHA-512" hashValue="V8uW9bTQ9SUno45ctRkWr3STGVQmjHYZG10oPsSSrlzN1b5dhVDYi56AaQqht7XNy3JTK2FYLMrxq1HfMoIExw==" saltValue="5ezhv6oQj45vffkNM1ssxQ==" spinCount="100000" sqref="C12:AF15 C17:C19 E17:E19 G17:G19 I17:I19 K17:K19 M17:M19 O17:O19 Q17:Q19 S17:S19 U17:U19 W17:W19 Y17:Y19 AA17:AA19 AC17:AC19 AE17:AE19 C22:AF25" name="LockMiscSeeding"/>
    <protectedRange algorithmName="SHA-512" hashValue="xGcbaC7e0mVvbJuhdQst8xkb3NgdEI6zjGowwAr/F7sKEI+HEhMBexvG3vevH7hf9ZHKa39APrVVVsFSGuRS8Q==" saltValue="FhvVQEA9wWKrxyZy02opwA==" spinCount="100000" sqref="D144 F144 H144 J144 L144 N144 P144 R144 T144 V144 X144 Z144 AB144 AD144 AF144" name="LockMiscBackhoe"/>
    <protectedRange algorithmName="SHA-512" hashValue="Gei1JJQypwQASuAwjeLZuD6d60eM3J32l/xbjnU52I6hX9NPUANHz3dVTQ9GH0S8b/B4wuIAV/b6HV4/VGadoA==" saltValue="rP9VdQFRjVMsuKq8iKiU9w==" spinCount="100000" sqref="D29:D36 F29:F36 H29:H36 J29:J36 L29:L36 N29:N36 P29:P36 R29:R36 T29:T36 V29:V36 X29:X36 Z29 Z29:Z36 AB29:AB36 AD29:AD36 AF29:AF36" name="LockMiscBuildingDemo"/>
    <protectedRange algorithmName="SHA-512" hashValue="2cZn3aM9km71vQ8r2e8axEYid49GIpbGGuBgoJ6a6aEMi05/0smS6dFNB4os3u2v1DuNDA3GYjevffX3Tyde0g==" saltValue="xrNr221LLq9ZG14Od2Yf0g==" spinCount="100000" sqref="D172:D173 F172:F173 H172:H173 J172:J173 L172:L173 N172:N173 P172:P173 R172:R173 T172:T173 V172:V173 X172:X173 Z172:Z173 AB172:AB173 AD172:AD173 AF172:AF173" name="LockMiscConstrMgmt"/>
    <protectedRange algorithmName="SHA-512" hashValue="QGRRNUSRTSPB6a6IFeMq1xwjP34be5HeZn/9sOLRCGtW3dqpyclfc1XU/iyAI7CV2qO/hVyTOk+ccPABVs6FJQ==" saltValue="fbozqcpdEb18j7Eo2kTo5g==" spinCount="100000" sqref="D140:D141 F140:F141 H140:H141 J140:J141 L140:L141 N140:N141 P140:P141 R140:R141 T140:T141 V140:V141 X140:X141 Z140:Z141 AB140:AB141 AD140:AD141 AF140:AF141" name="LockMiscDrainRock"/>
    <protectedRange algorithmName="SHA-512" hashValue="7ALCGuuZQEp+hC7ZonJHemQMwKvDQ0+QaRnAuV4hFsy2fMJ0SLAiDknixhaP8cdHjBkP5v1sadiJ94NgqCFRww==" saltValue="jWt6UgVGyBMzbu8zVtOJHg==" spinCount="100000" sqref="A106:A107 C101:AF107" name="LockMiscFenceInstall"/>
    <protectedRange algorithmName="SHA-512" hashValue="R6m5Pxrcw1UDrKBHgMd19tyDfVUfJNgAblmTpbAty8GS4w8skq1D94iUuRj7BMmD+0yfbR11XaDVVfbo0gz6qg==" saltValue="3+P6HGIMRgDYT5/zXdAc0w==" spinCount="100000" sqref="A116:A117 C111:C117 E111:E117 G111:G117 I111:I117 K111:K117 M111:M117 O111:O117 Q111:Q117 S111:S117 U111:U117 W111:W117 Y111:Y117 AA111:AA117 AC111:AC117 AE111:AE117" name="LockMiscFenceRemoval"/>
    <protectedRange algorithmName="SHA-512" hashValue="KhiyrIjpLmHnObDRGmZBHsMOlKki7veq2OY/PEqttOZdMnaIOH6Qe+hTz9em9rKxXd2NZNJJKlyU0XnXAo2W6A==" saltValue="LxxV+1u5oPEjbFRg6lPfVA==" spinCount="100000" sqref="C67:C69 E67:E69 G67:G69 I67:I69 K67:K69 M67:M69 O67:O69 Q67:Q69 S67 S67:S69 U67:U69 W67:W69 Y67:Y69 AA67:AA69 AC67 AC67:AC69 AE67:AE69 C72:AF73" name="LockMiscHazWasteLiquid"/>
    <protectedRange algorithmName="SHA-512" hashValue="Vzjam71srN2/2Qk/Y3Z7l74RlnezQjr/zNrBzQfiDmMIY3sU6e0F3QTqxw5RuWWTs2EHHUBcZMMEYUjUah7sHQ==" saltValue="SaUvBZg1wba2I4aTfmU/EA==" spinCount="100000" sqref="C58:C61 E58:E61 G58:G61 I58 I58:I61 K58:K61 M58 M58:M61 O58:O61 Q58:Q61 S58:S61 U58:U61 W58:W61 Y58:Y61 AA58:AA61 AC58:AC61 AE58:AE61 C64:AF65" name="LockMiscHazWasteSolid"/>
    <protectedRange algorithmName="SHA-512" hashValue="FebwpV1wsflKmumJ8Z/qiwI0B6zgAVlS3jzi/uL3HqKcbEshO1PxOOpQz7tcneVGh35a1F5OzWHl+k6iGHVwcA==" saltValue="1yyBxrUI9bhVMaHpJL8H4Q==" spinCount="100000" sqref="C75:C76 E75 E75:E76 G75:G76 I75:I76 K75:K76 M75:M76 O75:O76 Q75:Q76 S75:S76 U75:U76 W75:W76 Y75 Y75:Y76 AA75:AA76 AC75:AC76 AE75:AE76 C79:AF80" name="LockMiscHCS"/>
    <protectedRange algorithmName="SHA-512" hashValue="pP/M0cjQ7nC57WfEG0aJ0pTGgEj3lvuu1bV9VG1BAuxept3nHZt0KZofZjNEpmQsfKYWgrGQ8wjylmqRFzsZTw==" saltValue="CAPTPxs4RIR8c48FjNd62Q==" spinCount="100000" sqref="C166:AF167 D169 F169 H169 J169 L169 N169 P169 R169 T169 V169 X169 Z169 AB169 AD169 AF169" name="LockMiscLiner"/>
    <protectedRange algorithmName="SHA-512" hashValue="pWGLhg0fxTvKZrJQLK1OqzOrAZt9UepieAS5O1F2oyCsPXwC0WEvXBzzji3LP8xpg9Bbddnd4N8wn3g/88Smqg==" saltValue="eAV5RErT5EfF8ReXQqB9tw==" spinCount="100000" sqref="C121:AF124 C126:AF129 C131:AF137" name="LockMiscPipeAndCulvert"/>
    <protectedRange algorithmName="SHA-512" hashValue="mMLoO14D/4BDgXgltxehCZ60CGmgB3XTq8lTf9pz4OZ03s+p1g859vj2qlMW7Y94OVx0u8r+18cm6+EruCqu2g==" saltValue="xo4YC8BmvFJcCWjGV0lQcg==" spinCount="100000" sqref="D146:D148 F146:F148 H146:H148 J146:J148 L146:L148 N146:N148 P146:P148 R146:R148 T146:T148 V146:V148 X146:X148 Z146:Z148 AB146:AB148 AD146:AD148 AF146:AF148 C151:AF153" name="LockMiscPower"/>
    <protectedRange algorithmName="SHA-512" hashValue="ZcMdrYMyt/3QRBFIJkmtNn9CE/G/inS1HuzHRygUvYWjII6QfC9oddePgFTTYsCN3ii5plUMggWvjXHUK55TTA==" saltValue="NlhGOcm0fi6bCGXUnTFAug==" spinCount="100000" sqref="C178:AF179 C182:AF182" name="LockMiscPumps"/>
    <protectedRange algorithmName="SHA-512" hashValue="KaGwJA9OLOKSUGk+q4hd763vtla2R1+X/v1cdzEcBaNV1gT+HXf39Kb2u4FvHM0bJNct2vVAsh9jvS4U9arZow==" saltValue="f2BgnXNZWaE8+1dThRiZTg==" spinCount="100000" sqref="C157:AF163" name="LockMiscRipRip"/>
    <protectedRange algorithmName="SHA-512" hashValue="Uc7vqcSvtMW1+PHK4fAX0PKiDer0PwbCoZPMW/+2/lZwg4sM7faqodBYITJpOgCg9ti099yYVSGywyPTz2ZBXg==" saltValue="Z+fKCVY1UeiHOecCcazYVQ==" spinCount="100000" sqref="C49:C52 E49 E49:E52 G49:G52 I49:I52 K49:K52 M49:M52 O49:O52 Q49:Q52 S49:S52 U49:U52 W49:W52 Y49:Y52 AA49:AA52 AC49:AC52 AE49:AE52 C55:AF56" name="LockMiscSolidWaste"/>
    <protectedRange algorithmName="SHA-512" hashValue="RgQ45a1fy/zf1ukftiWYChx/8LgAQUDU++Bn03TFF9UItIIKKLLgCE+iR1Uaz8K34ek+ngMA+UaOe9B7hJjYJg==" saltValue="OlzfIVFUXjk14El/+uYMTg==" spinCount="100000" sqref="C84:AF87 C90:C93 E90:E93 G90:G93 I90:I93 K90:K93 M90:M93 O90 O90:O93 Q90:Q93 S90:S93 U90:U93 W90:W93 Y90:Y93 AA90:AA93 AC90:AC93 AE90:AE93 C96:AF97" name="LockMiscUnderground"/>
    <protectedRange algorithmName="SHA-512" hashValue="Gva/H95ExfClB8SyiD669Di0TQnO+OR+WAd7EL2FhF8ar6LJS71+nvbJqF4R+czHuF+MwISx9rpG6wWupKc3Kw==" saltValue="OXqWiarx372KmuSDjLcvIg==" spinCount="100000" sqref="D38:D45 F38:F45 H38:H45 J38:J45 L38:L45 N38:N45 P38:P45 R38:R45 T38:T45 V38:V45 X38:X45 Z38:Z45 AB38:AB45 AD38:AD45 AF38:AF45" name="LockMiscWallDemo"/>
  </protectedRanges>
  <dataConsolidate/>
  <mergeCells count="313">
    <mergeCell ref="AC182:AD182"/>
    <mergeCell ref="AE182:AF182"/>
    <mergeCell ref="U182:V182"/>
    <mergeCell ref="W182:X182"/>
    <mergeCell ref="Y182:Z182"/>
    <mergeCell ref="AA182:AB182"/>
    <mergeCell ref="Q182:R182"/>
    <mergeCell ref="S182:T182"/>
    <mergeCell ref="B3:C3"/>
    <mergeCell ref="B4:C4"/>
    <mergeCell ref="A8:B9"/>
    <mergeCell ref="A182:B182"/>
    <mergeCell ref="C182:D182"/>
    <mergeCell ref="C24:D24"/>
    <mergeCell ref="C25:D25"/>
    <mergeCell ref="E182:F182"/>
    <mergeCell ref="G182:H182"/>
    <mergeCell ref="I182:J182"/>
    <mergeCell ref="K182:L182"/>
    <mergeCell ref="M182:N182"/>
    <mergeCell ref="O182:P182"/>
    <mergeCell ref="A23:B23"/>
    <mergeCell ref="Y8:Z8"/>
    <mergeCell ref="W8:X8"/>
    <mergeCell ref="U8:V8"/>
    <mergeCell ref="S8:T8"/>
    <mergeCell ref="Q8:R8"/>
    <mergeCell ref="O8:P8"/>
    <mergeCell ref="M8:N8"/>
    <mergeCell ref="K8:L8"/>
    <mergeCell ref="W9:X9"/>
    <mergeCell ref="Y9:Z9"/>
    <mergeCell ref="AA9:AB9"/>
    <mergeCell ref="AC9:AD9"/>
    <mergeCell ref="AE9:AF9"/>
    <mergeCell ref="AE8:AF8"/>
    <mergeCell ref="AC8:AD8"/>
    <mergeCell ref="AA8:AB8"/>
    <mergeCell ref="A22:B22"/>
    <mergeCell ref="C9:D9"/>
    <mergeCell ref="G8:H8"/>
    <mergeCell ref="E22:F22"/>
    <mergeCell ref="I22:J22"/>
    <mergeCell ref="K22:L22"/>
    <mergeCell ref="U9:V9"/>
    <mergeCell ref="I9:J9"/>
    <mergeCell ref="K9:L9"/>
    <mergeCell ref="M9:N9"/>
    <mergeCell ref="O9:P9"/>
    <mergeCell ref="Q9:R9"/>
    <mergeCell ref="S9:T9"/>
    <mergeCell ref="E8:F8"/>
    <mergeCell ref="C8:D8"/>
    <mergeCell ref="E9:F9"/>
    <mergeCell ref="G9:H9"/>
    <mergeCell ref="I8:J8"/>
    <mergeCell ref="C22:D22"/>
    <mergeCell ref="E24:F24"/>
    <mergeCell ref="C23:D23"/>
    <mergeCell ref="M23:N23"/>
    <mergeCell ref="O23:P23"/>
    <mergeCell ref="E23:F23"/>
    <mergeCell ref="K24:L24"/>
    <mergeCell ref="M24:N24"/>
    <mergeCell ref="O24:P24"/>
    <mergeCell ref="I23:J23"/>
    <mergeCell ref="K23:L23"/>
    <mergeCell ref="G24:H24"/>
    <mergeCell ref="I24:J24"/>
    <mergeCell ref="S23:T23"/>
    <mergeCell ref="U23:V23"/>
    <mergeCell ref="G25:H25"/>
    <mergeCell ref="S22:T22"/>
    <mergeCell ref="I25:J25"/>
    <mergeCell ref="K25:L25"/>
    <mergeCell ref="M25:N25"/>
    <mergeCell ref="O25:P25"/>
    <mergeCell ref="U25:V25"/>
    <mergeCell ref="Q25:R25"/>
    <mergeCell ref="Q24:R24"/>
    <mergeCell ref="M22:N22"/>
    <mergeCell ref="O22:P22"/>
    <mergeCell ref="Q22:R22"/>
    <mergeCell ref="G22:H22"/>
    <mergeCell ref="G23:H23"/>
    <mergeCell ref="Q23:R23"/>
    <mergeCell ref="AE23:AF23"/>
    <mergeCell ref="Y23:Z23"/>
    <mergeCell ref="AA23:AB23"/>
    <mergeCell ref="AC22:AD22"/>
    <mergeCell ref="AE22:AF22"/>
    <mergeCell ref="AC23:AD23"/>
    <mergeCell ref="W23:X23"/>
    <mergeCell ref="AA24:AB24"/>
    <mergeCell ref="S25:T25"/>
    <mergeCell ref="S24:T24"/>
    <mergeCell ref="AE25:AF25"/>
    <mergeCell ref="W25:X25"/>
    <mergeCell ref="AC24:AD24"/>
    <mergeCell ref="AE24:AF24"/>
    <mergeCell ref="Y25:Z25"/>
    <mergeCell ref="AA25:AB25"/>
    <mergeCell ref="AC25:AD25"/>
    <mergeCell ref="Y24:Z24"/>
    <mergeCell ref="W24:X24"/>
    <mergeCell ref="Y22:Z22"/>
    <mergeCell ref="AA22:AB22"/>
    <mergeCell ref="U22:V22"/>
    <mergeCell ref="W22:X22"/>
    <mergeCell ref="U24:V24"/>
    <mergeCell ref="A96:B96"/>
    <mergeCell ref="C96:D96"/>
    <mergeCell ref="E96:F96"/>
    <mergeCell ref="G96:H96"/>
    <mergeCell ref="I96:J96"/>
    <mergeCell ref="K96:L96"/>
    <mergeCell ref="C55:D55"/>
    <mergeCell ref="E55:F55"/>
    <mergeCell ref="G55:H55"/>
    <mergeCell ref="I55:J55"/>
    <mergeCell ref="C56:D56"/>
    <mergeCell ref="E56:F56"/>
    <mergeCell ref="G56:H56"/>
    <mergeCell ref="I56:J56"/>
    <mergeCell ref="K56:L56"/>
    <mergeCell ref="K55:L55"/>
    <mergeCell ref="C64:D64"/>
    <mergeCell ref="E64:F64"/>
    <mergeCell ref="G64:H64"/>
    <mergeCell ref="E65:F65"/>
    <mergeCell ref="C72:D72"/>
    <mergeCell ref="C73:D73"/>
    <mergeCell ref="E73:F73"/>
    <mergeCell ref="G73:H73"/>
    <mergeCell ref="A24:B24"/>
    <mergeCell ref="A25:B25"/>
    <mergeCell ref="E25:F25"/>
    <mergeCell ref="Y96:Z96"/>
    <mergeCell ref="O56:P56"/>
    <mergeCell ref="Q96:R96"/>
    <mergeCell ref="M79:N79"/>
    <mergeCell ref="Y65:Z65"/>
    <mergeCell ref="W72:X72"/>
    <mergeCell ref="S65:T65"/>
    <mergeCell ref="U65:V65"/>
    <mergeCell ref="W64:X64"/>
    <mergeCell ref="M96:N96"/>
    <mergeCell ref="O96:P96"/>
    <mergeCell ref="Q56:R56"/>
    <mergeCell ref="Q79:R79"/>
    <mergeCell ref="S79:T79"/>
    <mergeCell ref="M80:N80"/>
    <mergeCell ref="O80:P80"/>
    <mergeCell ref="K79:L79"/>
    <mergeCell ref="M56:N56"/>
    <mergeCell ref="O55:P55"/>
    <mergeCell ref="Q64:R64"/>
    <mergeCell ref="U64:V64"/>
    <mergeCell ref="A97:B97"/>
    <mergeCell ref="C97:D97"/>
    <mergeCell ref="E97:F97"/>
    <mergeCell ref="G97:H97"/>
    <mergeCell ref="U152:V152"/>
    <mergeCell ref="O151:P151"/>
    <mergeCell ref="A151:B151"/>
    <mergeCell ref="C151:D151"/>
    <mergeCell ref="E151:F151"/>
    <mergeCell ref="G151:H151"/>
    <mergeCell ref="S97:T97"/>
    <mergeCell ref="U97:V97"/>
    <mergeCell ref="Q97:R97"/>
    <mergeCell ref="M152:N152"/>
    <mergeCell ref="S152:T152"/>
    <mergeCell ref="O97:P97"/>
    <mergeCell ref="M97:N97"/>
    <mergeCell ref="K97:L97"/>
    <mergeCell ref="I97:J97"/>
    <mergeCell ref="U151:V151"/>
    <mergeCell ref="I151:J151"/>
    <mergeCell ref="U153:V153"/>
    <mergeCell ref="AA153:AB153"/>
    <mergeCell ref="C153:D153"/>
    <mergeCell ref="M153:N153"/>
    <mergeCell ref="O153:P153"/>
    <mergeCell ref="Q153:R153"/>
    <mergeCell ref="S153:T153"/>
    <mergeCell ref="I153:J153"/>
    <mergeCell ref="A152:B152"/>
    <mergeCell ref="C152:D152"/>
    <mergeCell ref="K153:L153"/>
    <mergeCell ref="E152:F152"/>
    <mergeCell ref="G152:H152"/>
    <mergeCell ref="I152:J152"/>
    <mergeCell ref="K152:L152"/>
    <mergeCell ref="A153:B153"/>
    <mergeCell ref="E153:F153"/>
    <mergeCell ref="G153:H153"/>
    <mergeCell ref="Y152:Z152"/>
    <mergeCell ref="AA152:AB152"/>
    <mergeCell ref="AC152:AD152"/>
    <mergeCell ref="AC151:AD151"/>
    <mergeCell ref="AE151:AF151"/>
    <mergeCell ref="Y151:Z151"/>
    <mergeCell ref="AA151:AB151"/>
    <mergeCell ref="W151:X151"/>
    <mergeCell ref="AE153:AF153"/>
    <mergeCell ref="AC153:AD153"/>
    <mergeCell ref="W153:X153"/>
    <mergeCell ref="Y153:Z153"/>
    <mergeCell ref="S64:T64"/>
    <mergeCell ref="S80:T80"/>
    <mergeCell ref="AE55:AF55"/>
    <mergeCell ref="Q152:R152"/>
    <mergeCell ref="O152:P152"/>
    <mergeCell ref="AA80:AB80"/>
    <mergeCell ref="AC80:AD80"/>
    <mergeCell ref="AE80:AF80"/>
    <mergeCell ref="AE56:AF56"/>
    <mergeCell ref="AE72:AF72"/>
    <mergeCell ref="AE73:AF73"/>
    <mergeCell ref="AA79:AB79"/>
    <mergeCell ref="AC55:AD55"/>
    <mergeCell ref="AC64:AD64"/>
    <mergeCell ref="AE79:AF79"/>
    <mergeCell ref="AC79:AD79"/>
    <mergeCell ref="AE97:AF97"/>
    <mergeCell ref="W97:X97"/>
    <mergeCell ref="Y97:Z97"/>
    <mergeCell ref="AA97:AB97"/>
    <mergeCell ref="AC97:AD97"/>
    <mergeCell ref="AE96:AF96"/>
    <mergeCell ref="AE152:AF152"/>
    <mergeCell ref="W152:X152"/>
    <mergeCell ref="AC96:AD96"/>
    <mergeCell ref="Y55:Z55"/>
    <mergeCell ref="AA55:AB55"/>
    <mergeCell ref="AA96:AB96"/>
    <mergeCell ref="AE64:AF64"/>
    <mergeCell ref="AC65:AD65"/>
    <mergeCell ref="AC72:AD72"/>
    <mergeCell ref="AE65:AF65"/>
    <mergeCell ref="AA73:AB73"/>
    <mergeCell ref="AC73:AD73"/>
    <mergeCell ref="AC56:AD56"/>
    <mergeCell ref="Y64:Z64"/>
    <mergeCell ref="AA72:AB72"/>
    <mergeCell ref="Y72:Z72"/>
    <mergeCell ref="Y56:Z56"/>
    <mergeCell ref="AA56:AB56"/>
    <mergeCell ref="AA64:AB64"/>
    <mergeCell ref="AA65:AB65"/>
    <mergeCell ref="S55:T55"/>
    <mergeCell ref="U55:V55"/>
    <mergeCell ref="W55:X55"/>
    <mergeCell ref="W56:X56"/>
    <mergeCell ref="K151:L151"/>
    <mergeCell ref="Q151:R151"/>
    <mergeCell ref="S151:T151"/>
    <mergeCell ref="M151:N151"/>
    <mergeCell ref="W96:X96"/>
    <mergeCell ref="S96:T96"/>
    <mergeCell ref="U96:V96"/>
    <mergeCell ref="S56:T56"/>
    <mergeCell ref="Q55:R55"/>
    <mergeCell ref="W65:X65"/>
    <mergeCell ref="Q65:R65"/>
    <mergeCell ref="Q72:R72"/>
    <mergeCell ref="S72:T72"/>
    <mergeCell ref="U72:V72"/>
    <mergeCell ref="K73:L73"/>
    <mergeCell ref="M73:N73"/>
    <mergeCell ref="O73:P73"/>
    <mergeCell ref="Q73:R73"/>
    <mergeCell ref="U56:V56"/>
    <mergeCell ref="M55:N55"/>
    <mergeCell ref="O72:P72"/>
    <mergeCell ref="I64:J64"/>
    <mergeCell ref="K64:L64"/>
    <mergeCell ref="M64:N64"/>
    <mergeCell ref="C65:D65"/>
    <mergeCell ref="G65:H65"/>
    <mergeCell ref="E72:F72"/>
    <mergeCell ref="G72:H72"/>
    <mergeCell ref="I72:J72"/>
    <mergeCell ref="K72:L72"/>
    <mergeCell ref="I65:J65"/>
    <mergeCell ref="K65:L65"/>
    <mergeCell ref="M65:N65"/>
    <mergeCell ref="O65:P65"/>
    <mergeCell ref="M72:N72"/>
    <mergeCell ref="O64:P64"/>
    <mergeCell ref="I73:J73"/>
    <mergeCell ref="W80:X80"/>
    <mergeCell ref="Y80:Z80"/>
    <mergeCell ref="S73:T73"/>
    <mergeCell ref="U73:V73"/>
    <mergeCell ref="W73:X73"/>
    <mergeCell ref="Y73:Z73"/>
    <mergeCell ref="U79:V79"/>
    <mergeCell ref="K80:L80"/>
    <mergeCell ref="Q80:R80"/>
    <mergeCell ref="C80:D80"/>
    <mergeCell ref="E80:F80"/>
    <mergeCell ref="G80:H80"/>
    <mergeCell ref="I80:J80"/>
    <mergeCell ref="U80:V80"/>
    <mergeCell ref="Y79:Z79"/>
    <mergeCell ref="W79:X79"/>
    <mergeCell ref="C79:D79"/>
    <mergeCell ref="E79:F79"/>
    <mergeCell ref="G79:H79"/>
    <mergeCell ref="I79:J79"/>
    <mergeCell ref="O79:P79"/>
  </mergeCells>
  <phoneticPr fontId="10" type="noConversion"/>
  <pageMargins left="0.75" right="0.25" top="1" bottom="0.5" header="0.5" footer="0.5"/>
  <pageSetup scale="69" fitToHeight="0" orientation="portrait" r:id="rId1"/>
  <headerFooter alignWithMargins="0">
    <oddHeader>&amp;C&amp;"Arial,Bold"&amp;18Nevada Standardized Bond Calculation
&amp;A</oddHeader>
  </headerFooter>
  <rowBreaks count="2" manualBreakCount="2">
    <brk id="65" max="9" man="1"/>
    <brk id="124" max="9" man="1"/>
  </rowBreaks>
  <ignoredErrors>
    <ignoredError sqref="C175:J177" unlockedFormula="1"/>
    <ignoredError sqref="B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4"/>
    <pageSetUpPr fitToPage="1"/>
  </sheetPr>
  <dimension ref="A1:G36"/>
  <sheetViews>
    <sheetView view="pageBreakPreview" zoomScaleNormal="100" zoomScaleSheetLayoutView="100" workbookViewId="0">
      <selection activeCell="A7" sqref="A7"/>
    </sheetView>
  </sheetViews>
  <sheetFormatPr defaultRowHeight="12.75"/>
  <cols>
    <col min="1" max="1" width="53.7109375" customWidth="1"/>
    <col min="2" max="6" width="15.28515625" customWidth="1"/>
  </cols>
  <sheetData>
    <row r="1" spans="1:7" ht="15.75">
      <c r="A1" s="78" t="s">
        <v>140</v>
      </c>
      <c r="B1" s="389" t="s">
        <v>235</v>
      </c>
      <c r="C1" s="390"/>
      <c r="D1" s="119"/>
      <c r="E1" s="118"/>
    </row>
    <row r="2" spans="1:7" ht="15.75">
      <c r="A2" s="79" t="s">
        <v>141</v>
      </c>
      <c r="B2" s="391">
        <v>38687</v>
      </c>
      <c r="C2" s="392"/>
      <c r="D2" s="247"/>
      <c r="E2" s="234"/>
    </row>
    <row r="3" spans="1:7" ht="15.75">
      <c r="A3" s="79" t="s">
        <v>143</v>
      </c>
      <c r="B3" s="393" t="s">
        <v>171</v>
      </c>
      <c r="C3" s="394"/>
      <c r="D3" s="247"/>
      <c r="E3" s="234"/>
    </row>
    <row r="4" spans="1:7" ht="16.5" thickBot="1">
      <c r="A4" s="80" t="s">
        <v>144</v>
      </c>
      <c r="B4" s="248" t="str">
        <f>AuthorSource</f>
        <v>Nevada Division of Environmental Protection (NDEP) &amp; NV BLM</v>
      </c>
      <c r="C4" s="249"/>
      <c r="D4" s="249"/>
      <c r="E4" s="250"/>
    </row>
    <row r="6" spans="1:7" ht="13.5" thickBot="1"/>
    <row r="7" spans="1:7" ht="18.75" thickBot="1">
      <c r="A7" s="34" t="s">
        <v>228</v>
      </c>
      <c r="B7" s="90"/>
      <c r="C7" s="165"/>
      <c r="D7" s="165"/>
      <c r="E7" s="165"/>
      <c r="F7" s="166"/>
      <c r="G7" s="359"/>
    </row>
    <row r="8" spans="1:7" ht="18">
      <c r="A8" s="204"/>
      <c r="B8" s="433" t="s">
        <v>236</v>
      </c>
      <c r="C8" s="434"/>
      <c r="D8" s="434"/>
      <c r="E8" s="434"/>
      <c r="F8" s="435"/>
      <c r="G8" s="359"/>
    </row>
    <row r="9" spans="1:7">
      <c r="A9" s="205"/>
      <c r="B9" s="168" t="s">
        <v>233</v>
      </c>
      <c r="C9" s="167" t="s">
        <v>233</v>
      </c>
      <c r="D9" s="167" t="s">
        <v>233</v>
      </c>
      <c r="E9" s="167" t="s">
        <v>234</v>
      </c>
      <c r="F9" s="67"/>
      <c r="G9" s="359"/>
    </row>
    <row r="10" spans="1:7">
      <c r="A10" s="353" t="s">
        <v>303</v>
      </c>
      <c r="B10" s="373">
        <v>1000000</v>
      </c>
      <c r="C10" s="354">
        <v>25000000</v>
      </c>
      <c r="D10" s="354"/>
      <c r="E10" s="354">
        <v>25000000</v>
      </c>
      <c r="F10" s="350" t="s">
        <v>315</v>
      </c>
      <c r="G10" s="359"/>
    </row>
    <row r="11" spans="1:7">
      <c r="A11" s="205" t="s">
        <v>304</v>
      </c>
      <c r="B11" s="352">
        <v>0.08</v>
      </c>
      <c r="C11" s="352">
        <v>0.06</v>
      </c>
      <c r="D11" s="352"/>
      <c r="E11" s="352">
        <v>0.04</v>
      </c>
      <c r="F11" s="352"/>
      <c r="G11" s="359"/>
    </row>
    <row r="12" spans="1:7">
      <c r="A12" s="205"/>
      <c r="B12" s="168" t="s">
        <v>233</v>
      </c>
      <c r="C12" s="167" t="s">
        <v>233</v>
      </c>
      <c r="D12" s="167" t="s">
        <v>233</v>
      </c>
      <c r="E12" s="167" t="s">
        <v>234</v>
      </c>
      <c r="F12" s="67"/>
      <c r="G12" s="359"/>
    </row>
    <row r="13" spans="1:7">
      <c r="A13" s="353" t="s">
        <v>305</v>
      </c>
      <c r="B13" s="373">
        <v>500000</v>
      </c>
      <c r="C13" s="354">
        <v>5000000</v>
      </c>
      <c r="D13" s="354">
        <v>50000000</v>
      </c>
      <c r="E13" s="354">
        <v>50000000</v>
      </c>
      <c r="F13" s="350" t="s">
        <v>315</v>
      </c>
      <c r="G13" s="359"/>
    </row>
    <row r="14" spans="1:7">
      <c r="A14" s="205" t="s">
        <v>304</v>
      </c>
      <c r="B14" s="352">
        <v>0.1</v>
      </c>
      <c r="C14" s="352">
        <v>0.08</v>
      </c>
      <c r="D14" s="352">
        <v>0.06</v>
      </c>
      <c r="E14" s="352">
        <v>0.04</v>
      </c>
      <c r="F14" s="352"/>
      <c r="G14" s="359"/>
    </row>
    <row r="15" spans="1:7">
      <c r="A15" s="374" t="s">
        <v>306</v>
      </c>
      <c r="B15" s="375">
        <v>1.4999999999999999E-2</v>
      </c>
      <c r="C15" s="51" t="s">
        <v>229</v>
      </c>
      <c r="D15" s="51"/>
      <c r="E15" s="51"/>
      <c r="F15" s="36"/>
      <c r="G15" s="359"/>
    </row>
    <row r="16" spans="1:7">
      <c r="A16" s="374" t="s">
        <v>307</v>
      </c>
      <c r="B16" s="375">
        <v>0.03</v>
      </c>
      <c r="C16" s="51" t="s">
        <v>230</v>
      </c>
      <c r="D16" s="51"/>
      <c r="E16" s="51"/>
      <c r="F16" s="36"/>
      <c r="G16" s="359"/>
    </row>
    <row r="17" spans="1:7">
      <c r="A17" s="374" t="s">
        <v>308</v>
      </c>
      <c r="B17" s="375">
        <v>0.1</v>
      </c>
      <c r="C17" s="51" t="s">
        <v>231</v>
      </c>
      <c r="D17" s="51"/>
      <c r="E17" s="51"/>
      <c r="F17" s="36"/>
      <c r="G17" s="359"/>
    </row>
    <row r="18" spans="1:7">
      <c r="A18" s="205"/>
      <c r="B18" s="168" t="s">
        <v>233</v>
      </c>
      <c r="C18" s="167" t="s">
        <v>233</v>
      </c>
      <c r="D18" s="167" t="s">
        <v>233</v>
      </c>
      <c r="E18" s="167" t="s">
        <v>234</v>
      </c>
      <c r="F18" s="67"/>
      <c r="G18" s="359"/>
    </row>
    <row r="19" spans="1:7">
      <c r="A19" s="353" t="s">
        <v>309</v>
      </c>
      <c r="B19" s="373">
        <v>1000000</v>
      </c>
      <c r="C19" s="354">
        <v>25000000</v>
      </c>
      <c r="D19" s="354"/>
      <c r="E19" s="354">
        <v>25000000</v>
      </c>
      <c r="F19" s="352"/>
      <c r="G19" s="359"/>
    </row>
    <row r="20" spans="1:7">
      <c r="A20" s="205" t="s">
        <v>304</v>
      </c>
      <c r="B20" s="352">
        <v>0.1</v>
      </c>
      <c r="C20" s="352">
        <v>0.08</v>
      </c>
      <c r="D20" s="352"/>
      <c r="E20" s="352">
        <v>0.06</v>
      </c>
      <c r="F20" s="352"/>
      <c r="G20" s="359"/>
    </row>
    <row r="21" spans="1:7" ht="13.5" thickBot="1">
      <c r="A21" s="374" t="s">
        <v>442</v>
      </c>
      <c r="B21" s="376">
        <v>0.21</v>
      </c>
      <c r="C21" s="350" t="s">
        <v>425</v>
      </c>
      <c r="D21" s="350"/>
      <c r="E21" s="159"/>
      <c r="F21" s="160"/>
      <c r="G21" s="359"/>
    </row>
    <row r="22" spans="1:7">
      <c r="A22" s="361"/>
      <c r="B22" s="361"/>
      <c r="C22" s="361"/>
      <c r="D22" s="361"/>
      <c r="E22" s="361"/>
      <c r="F22" s="361"/>
    </row>
    <row r="23" spans="1:7">
      <c r="A23" s="436" t="s">
        <v>232</v>
      </c>
      <c r="B23" s="436"/>
      <c r="C23" s="436"/>
      <c r="D23" s="436"/>
      <c r="E23" s="436"/>
    </row>
    <row r="24" spans="1:7" ht="96">
      <c r="A24" s="377" t="s">
        <v>430</v>
      </c>
      <c r="B24" s="161"/>
      <c r="C24" s="161"/>
      <c r="D24" s="161"/>
      <c r="E24" s="161"/>
      <c r="F24" s="164"/>
    </row>
    <row r="25" spans="1:7" ht="168">
      <c r="A25" s="377" t="s">
        <v>431</v>
      </c>
      <c r="B25" s="161"/>
      <c r="C25" s="161"/>
      <c r="D25" s="161"/>
      <c r="E25" s="161"/>
    </row>
    <row r="26" spans="1:7" ht="24">
      <c r="A26" s="377" t="s">
        <v>432</v>
      </c>
      <c r="B26" s="161"/>
      <c r="C26" s="161"/>
      <c r="D26" s="161"/>
      <c r="E26" s="161"/>
    </row>
    <row r="27" spans="1:7" ht="84">
      <c r="A27" s="377" t="s">
        <v>433</v>
      </c>
      <c r="B27" s="161"/>
      <c r="C27" s="161"/>
      <c r="D27" s="161"/>
      <c r="E27" s="161"/>
    </row>
    <row r="28" spans="1:7" ht="36">
      <c r="A28" s="377" t="s">
        <v>434</v>
      </c>
      <c r="B28" s="161"/>
      <c r="C28" s="161"/>
      <c r="D28" s="161"/>
      <c r="E28" s="161"/>
    </row>
    <row r="29" spans="1:7" ht="48">
      <c r="A29" s="377" t="s">
        <v>435</v>
      </c>
      <c r="B29" s="161"/>
      <c r="C29" s="161"/>
      <c r="D29" s="161"/>
      <c r="E29" s="161"/>
    </row>
    <row r="30" spans="1:7" ht="156">
      <c r="A30" s="377" t="s">
        <v>436</v>
      </c>
      <c r="B30" s="161"/>
      <c r="C30" s="161"/>
      <c r="D30" s="161"/>
      <c r="E30" s="161"/>
    </row>
    <row r="31" spans="1:7" ht="96">
      <c r="A31" s="377" t="s">
        <v>437</v>
      </c>
      <c r="B31" s="161"/>
      <c r="C31" s="161"/>
      <c r="D31" s="161"/>
      <c r="E31" s="161"/>
    </row>
    <row r="32" spans="1:7" ht="36">
      <c r="A32" s="377" t="s">
        <v>438</v>
      </c>
      <c r="B32" s="161"/>
      <c r="C32" s="161"/>
      <c r="D32" s="161"/>
      <c r="E32" s="161"/>
    </row>
    <row r="33" spans="1:5" ht="48">
      <c r="A33" s="377" t="s">
        <v>439</v>
      </c>
      <c r="B33" s="161"/>
      <c r="C33" s="161"/>
      <c r="D33" s="161"/>
      <c r="E33" s="161"/>
    </row>
    <row r="34" spans="1:5" ht="24">
      <c r="A34" s="377" t="s">
        <v>440</v>
      </c>
      <c r="B34" s="161"/>
      <c r="C34" s="161"/>
      <c r="D34" s="161"/>
      <c r="E34" s="161"/>
    </row>
    <row r="35" spans="1:5" ht="60">
      <c r="A35" s="377" t="s">
        <v>441</v>
      </c>
      <c r="B35" s="161"/>
      <c r="C35" s="162"/>
      <c r="D35" s="162"/>
      <c r="E35" s="162"/>
    </row>
    <row r="36" spans="1:5" ht="24">
      <c r="A36" s="377" t="s">
        <v>444</v>
      </c>
      <c r="B36" s="163"/>
      <c r="C36" s="151"/>
      <c r="D36" s="151"/>
      <c r="E36" s="151"/>
    </row>
  </sheetData>
  <sheetProtection password="E51C" sheet="1" objects="1" scenarios="1"/>
  <protectedRanges>
    <protectedRange password="8CE6" sqref="A10:F10 B11:F11 A13:F13 B14:F14 A15:B17 A19:F19 B20:F20 A21:D21 A24:A36" name="LockIndirects"/>
  </protectedRanges>
  <mergeCells count="5">
    <mergeCell ref="B8:F8"/>
    <mergeCell ref="A23:E23"/>
    <mergeCell ref="B1:C1"/>
    <mergeCell ref="B2:C2"/>
    <mergeCell ref="B3:C3"/>
  </mergeCells>
  <phoneticPr fontId="10" type="noConversion"/>
  <pageMargins left="0.75" right="0.75" top="1.25" bottom="1" header="0.75" footer="0.5"/>
  <pageSetup scale="53" orientation="portrait" r:id="rId1"/>
  <headerFooter alignWithMargins="0">
    <oddHeader>&amp;C&amp;18Nevada Standardized Bond Calculation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A6ADC8E112C84787A494F4B8A266B9" ma:contentTypeVersion="0" ma:contentTypeDescription="Create a new document." ma:contentTypeScope="" ma:versionID="201c8a990de96d2c5bcbc45bad2ffb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806F2BF-4592-48CA-A17E-DB7CFE8B13F3}">
  <ds:schemaRefs>
    <ds:schemaRef ds:uri="http://schemas.microsoft.com/sharepoint/v3/contenttype/forms"/>
  </ds:schemaRefs>
</ds:datastoreItem>
</file>

<file path=customXml/itemProps2.xml><?xml version="1.0" encoding="utf-8"?>
<ds:datastoreItem xmlns:ds="http://schemas.openxmlformats.org/officeDocument/2006/customXml" ds:itemID="{A802689B-0585-4954-920D-743F8ACCA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905615-02D7-4B62-9294-EAE4F30E0D21}">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88</vt:i4>
      </vt:variant>
    </vt:vector>
  </HeadingPairs>
  <TitlesOfParts>
    <vt:vector size="94" baseType="lpstr">
      <vt:lpstr>Source Data</vt:lpstr>
      <vt:lpstr>Equipment Costs</vt:lpstr>
      <vt:lpstr>Labor Rates</vt:lpstr>
      <vt:lpstr>Reclamation Material Costs</vt:lpstr>
      <vt:lpstr>Misc. Unit Costs</vt:lpstr>
      <vt:lpstr>Indirect Costs</vt:lpstr>
      <vt:lpstr>_LockEquipGET</vt:lpstr>
      <vt:lpstr>_LockEquipHours</vt:lpstr>
      <vt:lpstr>_LockEquipPM</vt:lpstr>
      <vt:lpstr>_LockEquipRental</vt:lpstr>
      <vt:lpstr>_LockEquipTires</vt:lpstr>
      <vt:lpstr>_LockIndirects</vt:lpstr>
      <vt:lpstr>_LockLaborIndirects</vt:lpstr>
      <vt:lpstr>_LockLaborLaborers</vt:lpstr>
      <vt:lpstr>_LockLaborOperators</vt:lpstr>
      <vt:lpstr>_LockLaborProjectManagement</vt:lpstr>
      <vt:lpstr>_LockLaborTruckDrivers</vt:lpstr>
      <vt:lpstr>_LockMaterials</vt:lpstr>
      <vt:lpstr>_LockMiscBackhoe</vt:lpstr>
      <vt:lpstr>_LockMiscBuildingDemo</vt:lpstr>
      <vt:lpstr>_LockMiscConstrMgmt</vt:lpstr>
      <vt:lpstr>_LockMiscDrainRock</vt:lpstr>
      <vt:lpstr>_LockMiscFenceInstall</vt:lpstr>
      <vt:lpstr>_LockMiscFenceRemoval</vt:lpstr>
      <vt:lpstr>_LockMiscHazWasteLiquid</vt:lpstr>
      <vt:lpstr>_LockMiscHazWasteSolid</vt:lpstr>
      <vt:lpstr>_LockMiscHCS</vt:lpstr>
      <vt:lpstr>_LockMiscLiner</vt:lpstr>
      <vt:lpstr>_LockMiscPileAndCulvert</vt:lpstr>
      <vt:lpstr>_LockMiscPower</vt:lpstr>
      <vt:lpstr>_LockMiscPumps</vt:lpstr>
      <vt:lpstr>_LockMiscRipRap</vt:lpstr>
      <vt:lpstr>_LockMiscSeeding</vt:lpstr>
      <vt:lpstr>_LockMiscSolidWaste</vt:lpstr>
      <vt:lpstr>_LockMiscUndergroundOpenings</vt:lpstr>
      <vt:lpstr>_LockMiscWallDemo</vt:lpstr>
      <vt:lpstr>_LockSourceData</vt:lpstr>
      <vt:lpstr>AllEquipRates</vt:lpstr>
      <vt:lpstr>AllLaborRates</vt:lpstr>
      <vt:lpstr>AuthorSource</vt:lpstr>
      <vt:lpstr>DataCostBasis</vt:lpstr>
      <vt:lpstr>DataFileDate</vt:lpstr>
      <vt:lpstr>DataFileName</vt:lpstr>
      <vt:lpstr>'Labor Rates'!DataSourceType</vt:lpstr>
      <vt:lpstr>DataSourceType</vt:lpstr>
      <vt:lpstr>DataUnits</vt:lpstr>
      <vt:lpstr>DemolitionCostTable</vt:lpstr>
      <vt:lpstr>'Labor Rates'!DozerRates</vt:lpstr>
      <vt:lpstr>EquipmentGETTable</vt:lpstr>
      <vt:lpstr>EquipmentOperatorLaborTable</vt:lpstr>
      <vt:lpstr>EquipmentPMTable</vt:lpstr>
      <vt:lpstr>EquipmentRateTable</vt:lpstr>
      <vt:lpstr>EquipmentTiresTable</vt:lpstr>
      <vt:lpstr>ErosionLinerCostTable</vt:lpstr>
      <vt:lpstr>FuelCostTable</vt:lpstr>
      <vt:lpstr>IndirectCostFootnotes</vt:lpstr>
      <vt:lpstr>IndirectCostTable</vt:lpstr>
      <vt:lpstr>LaborerLaborTable</vt:lpstr>
      <vt:lpstr>LinearCostTable</vt:lpstr>
      <vt:lpstr>MaintenanceCostTable</vt:lpstr>
      <vt:lpstr>Metric</vt:lpstr>
      <vt:lpstr>MiscUnitCostNames</vt:lpstr>
      <vt:lpstr>MiscUnitCostsAll</vt:lpstr>
      <vt:lpstr>MiscUnitCostsRegions</vt:lpstr>
      <vt:lpstr>MonitoringCostsTable</vt:lpstr>
      <vt:lpstr>OtherAmendmentNames</vt:lpstr>
      <vt:lpstr>OtherFenceDemoNames</vt:lpstr>
      <vt:lpstr>OtherFenceInstallNames</vt:lpstr>
      <vt:lpstr>OtherFuelCostsNames</vt:lpstr>
      <vt:lpstr>OtherLaborInfo</vt:lpstr>
      <vt:lpstr>OtherMonitoringCostsNames</vt:lpstr>
      <vt:lpstr>OtherMulchNames</vt:lpstr>
      <vt:lpstr>OtherWellAbandonmentMaterialsNames</vt:lpstr>
      <vt:lpstr>'Equipment Costs'!Print_Area</vt:lpstr>
      <vt:lpstr>'Labor Rates'!Print_Area</vt:lpstr>
      <vt:lpstr>'Misc. Unit Costs'!Print_Area</vt:lpstr>
      <vt:lpstr>'Reclamation Material Costs'!Print_Area</vt:lpstr>
      <vt:lpstr>'Source Data'!Print_Area</vt:lpstr>
      <vt:lpstr>'Equipment Costs'!Print_Titles</vt:lpstr>
      <vt:lpstr>'Labor Rates'!Print_Titles</vt:lpstr>
      <vt:lpstr>'Misc. Unit Costs'!Print_Titles</vt:lpstr>
      <vt:lpstr>'Reclamation Material Costs'!Print_Titles</vt:lpstr>
      <vt:lpstr>ProjectManagementLaborTable</vt:lpstr>
      <vt:lpstr>RegionInformationTable</vt:lpstr>
      <vt:lpstr>RegionNames</vt:lpstr>
      <vt:lpstr>Regions</vt:lpstr>
      <vt:lpstr>RentalHours</vt:lpstr>
      <vt:lpstr>RevegetationCostTable</vt:lpstr>
      <vt:lpstr>RevegetationMaterialsTable</vt:lpstr>
      <vt:lpstr>TireCostTable</vt:lpstr>
      <vt:lpstr>TruckDriverLaborTable</vt:lpstr>
      <vt:lpstr>UGOpeningCostTable</vt:lpstr>
      <vt:lpstr>Validity</vt:lpstr>
      <vt:lpstr>WellAbandonmentMaterialsTable</vt:lpstr>
    </vt:vector>
  </TitlesOfParts>
  <Company>SRK Consulting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Parshley</dc:creator>
  <cp:lastModifiedBy>Daniel Atkinson</cp:lastModifiedBy>
  <cp:lastPrinted>2021-07-30T15:34:52Z</cp:lastPrinted>
  <dcterms:created xsi:type="dcterms:W3CDTF">2005-09-07T03:31:38Z</dcterms:created>
  <dcterms:modified xsi:type="dcterms:W3CDTF">2021-07-30T18:37:14Z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ent">
    <vt:lpwstr>Data for Beta 3 - Public Review Version</vt:lpwstr>
  </property>
  <property fmtid="{D5CDD505-2E9C-101B-9397-08002B2CF9AE}" pid="3" name="ContentTypeId">
    <vt:lpwstr>0x0101003CA6ADC8E112C84787A494F4B8A266B9</vt:lpwstr>
  </property>
</Properties>
</file>